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480" yWindow="60" windowWidth="18195" windowHeight="8505"/>
  </bookViews>
  <sheets>
    <sheet name="vozila" sheetId="1" r:id="rId1"/>
    <sheet name="zahtevi" sheetId="2" r:id="rId2"/>
    <sheet name="resenje" sheetId="3" r:id="rId3"/>
  </sheets>
  <calcPr calcId="152511"/>
</workbook>
</file>

<file path=xl/calcChain.xml><?xml version="1.0" encoding="utf-8"?>
<calcChain xmlns="http://schemas.openxmlformats.org/spreadsheetml/2006/main">
  <c r="D2" i="2" l="1"/>
  <c r="E3" i="2" l="1"/>
  <c r="E4" i="2"/>
  <c r="E5" i="2"/>
  <c r="E6" i="2"/>
  <c r="E7" i="2"/>
  <c r="E8" i="2"/>
  <c r="E9" i="2"/>
  <c r="E10" i="2"/>
  <c r="E2" i="2"/>
  <c r="D10" i="2"/>
  <c r="D9" i="2"/>
  <c r="D8" i="2"/>
  <c r="D7" i="2"/>
  <c r="D6" i="2"/>
  <c r="D5" i="2"/>
  <c r="D4" i="2"/>
  <c r="D3" i="2"/>
  <c r="F3" i="2" l="1"/>
  <c r="F4" i="2"/>
  <c r="F5" i="2"/>
  <c r="F6" i="2"/>
  <c r="F7" i="2"/>
  <c r="F8" i="2"/>
  <c r="F9" i="2"/>
  <c r="F10" i="2"/>
  <c r="H10" i="2" l="1"/>
  <c r="H8" i="2"/>
  <c r="H9" i="2"/>
  <c r="H7" i="2"/>
  <c r="I8" i="2" l="1"/>
  <c r="L8" i="2" s="1"/>
  <c r="M8" i="2" s="1"/>
  <c r="J8" i="2"/>
  <c r="I10" i="2"/>
  <c r="L10" i="2" s="1"/>
  <c r="J10" i="2"/>
  <c r="I7" i="2"/>
  <c r="L7" i="2" s="1"/>
  <c r="Q7" i="2" s="1"/>
  <c r="J7" i="2"/>
  <c r="I9" i="2"/>
  <c r="L9" i="2" s="1"/>
  <c r="J9" i="2"/>
  <c r="Q10" i="2"/>
  <c r="M10" i="2"/>
  <c r="Q9" i="2"/>
  <c r="M9" i="2"/>
  <c r="F2" i="2"/>
  <c r="H4" i="2"/>
  <c r="Q8" i="2" l="1"/>
  <c r="I4" i="2"/>
  <c r="L4" i="2" s="1"/>
  <c r="M4" i="2" s="1"/>
  <c r="J4" i="2"/>
  <c r="P7" i="2"/>
  <c r="K7" i="2"/>
  <c r="K8" i="2"/>
  <c r="P8" i="2"/>
  <c r="M7" i="2"/>
  <c r="P9" i="2"/>
  <c r="K9" i="2"/>
  <c r="K10" i="2"/>
  <c r="P10" i="2"/>
  <c r="H2" i="2"/>
  <c r="H6" i="2"/>
  <c r="H3" i="2"/>
  <c r="H5" i="2"/>
  <c r="Q4" i="2" l="1"/>
  <c r="I3" i="2"/>
  <c r="L3" i="2" s="1"/>
  <c r="Q3" i="2" s="1"/>
  <c r="J3" i="2"/>
  <c r="K4" i="2"/>
  <c r="P4" i="2"/>
  <c r="I6" i="2"/>
  <c r="L6" i="2" s="1"/>
  <c r="M6" i="2" s="1"/>
  <c r="J6" i="2"/>
  <c r="I2" i="2"/>
  <c r="L2" i="2" s="1"/>
  <c r="Q2" i="2" s="1"/>
  <c r="J2" i="2"/>
  <c r="I5" i="2"/>
  <c r="L5" i="2" s="1"/>
  <c r="Q5" i="2" s="1"/>
  <c r="J5" i="2"/>
  <c r="Q6" i="2"/>
  <c r="M3" i="2" l="1"/>
  <c r="M5" i="2"/>
  <c r="M2" i="2"/>
  <c r="K5" i="2"/>
  <c r="P5" i="2"/>
  <c r="P6" i="2"/>
  <c r="K6" i="2"/>
  <c r="K3" i="2"/>
  <c r="P3" i="2"/>
  <c r="K2" i="2"/>
  <c r="K11" i="2" s="1"/>
  <c r="P2" i="2"/>
  <c r="M11" i="2" l="1"/>
  <c r="M13" i="2" s="1"/>
  <c r="M14" i="2" s="1"/>
  <c r="M7" i="3"/>
  <c r="M12" i="3" s="1"/>
  <c r="K13" i="2"/>
  <c r="K14" i="2" s="1"/>
  <c r="H7" i="3"/>
  <c r="H12" i="3" s="1"/>
</calcChain>
</file>

<file path=xl/sharedStrings.xml><?xml version="1.0" encoding="utf-8"?>
<sst xmlns="http://schemas.openxmlformats.org/spreadsheetml/2006/main" count="64" uniqueCount="34">
  <si>
    <t>Vrsta vozila</t>
  </si>
  <si>
    <t>Kapacitet pll</t>
  </si>
  <si>
    <t>Mercedes XF</t>
  </si>
  <si>
    <t>Mercedes Actros</t>
  </si>
  <si>
    <t>DAF 12</t>
  </si>
  <si>
    <t>DAF 14</t>
  </si>
  <si>
    <t>Iveco 41</t>
  </si>
  <si>
    <t>Iveco 51</t>
  </si>
  <si>
    <t>Iveco 99</t>
  </si>
  <si>
    <t>MAN 55</t>
  </si>
  <si>
    <t>MAN 5</t>
  </si>
  <si>
    <t>Korisna nosivost (kg)</t>
  </si>
  <si>
    <t>Kolicina pll</t>
  </si>
  <si>
    <t>Tezina</t>
  </si>
  <si>
    <t>Odnos pll</t>
  </si>
  <si>
    <t>Odnos tezine</t>
  </si>
  <si>
    <t>Merodavna velicina</t>
  </si>
  <si>
    <t>&gt;&gt;&gt;&gt;&gt;&gt;</t>
  </si>
  <si>
    <t>Ostatak</t>
  </si>
  <si>
    <t>br vozila I</t>
  </si>
  <si>
    <t>br vozila II</t>
  </si>
  <si>
    <t>br vozila za ostatak II</t>
  </si>
  <si>
    <t>potrosnja</t>
  </si>
  <si>
    <t>VOZILO</t>
  </si>
  <si>
    <t>Vozilo</t>
  </si>
  <si>
    <t>KOMADA</t>
  </si>
  <si>
    <t>REŠENJE ODABIRA VOZILA I NJIHOVOG BROJA</t>
  </si>
  <si>
    <t>VOZILO:</t>
  </si>
  <si>
    <t>BR. VOZILA:</t>
  </si>
  <si>
    <t>Primarno punjenje</t>
  </si>
  <si>
    <t>Puni se ostatak</t>
  </si>
  <si>
    <t>ZAHTEV</t>
  </si>
  <si>
    <t>KARAKTERISTIKE ZAHTEVA/POSLA</t>
  </si>
  <si>
    <t>Potrosnja goriva l/100km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</si>
</sst>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2" fontId="0" fillId="0" borderId="2" xfId="0" applyNumberFormat="1" applyBorder="1" applyAlignment="1">
      <alignment horizontal="center"/>
    </xf>
    <xf numFmtId="2" fontId="0" fillId="3" borderId="2" xfId="0" applyNumberFormat="1" applyFill="1" applyBorder="1"/>
    <xf numFmtId="2" fontId="0" fillId="0" borderId="2" xfId="0" applyNumberFormat="1" applyBorder="1" applyAlignment="1">
      <alignment horizontal="center" vertical="center"/>
    </xf>
    <xf numFmtId="2" fontId="0" fillId="5" borderId="2" xfId="0" applyNumberFormat="1" applyFill="1" applyBorder="1" applyAlignment="1">
      <alignment horizontal="center" vertical="center"/>
    </xf>
    <xf numFmtId="2" fontId="0" fillId="6" borderId="2" xfId="0" applyNumberFormat="1" applyFill="1" applyBorder="1" applyAlignment="1">
      <alignment horizontal="center" vertical="center"/>
    </xf>
    <xf numFmtId="2" fontId="0" fillId="4" borderId="2" xfId="0" applyNumberFormat="1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0" fillId="3" borderId="3" xfId="0" applyNumberFormat="1" applyFill="1" applyBorder="1"/>
    <xf numFmtId="2" fontId="0" fillId="0" borderId="3" xfId="0" applyNumberFormat="1" applyBorder="1" applyAlignment="1">
      <alignment horizontal="center" vertical="center"/>
    </xf>
    <xf numFmtId="2" fontId="0" fillId="2" borderId="3" xfId="0" applyNumberFormat="1" applyFill="1" applyBorder="1" applyAlignment="1">
      <alignment horizontal="center" vertical="center"/>
    </xf>
    <xf numFmtId="2" fontId="0" fillId="5" borderId="3" xfId="0" applyNumberFormat="1" applyFill="1" applyBorder="1" applyAlignment="1">
      <alignment horizontal="center" vertical="center"/>
    </xf>
    <xf numFmtId="2" fontId="0" fillId="6" borderId="3" xfId="0" applyNumberFormat="1" applyFill="1" applyBorder="1" applyAlignment="1">
      <alignment horizontal="center" vertical="center"/>
    </xf>
    <xf numFmtId="2" fontId="0" fillId="4" borderId="3" xfId="0" applyNumberForma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Border="1"/>
    <xf numFmtId="0" fontId="0" fillId="0" borderId="5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0" fillId="6" borderId="5" xfId="0" applyFill="1" applyBorder="1" applyAlignment="1">
      <alignment horizontal="center" vertical="center"/>
    </xf>
    <xf numFmtId="0" fontId="0" fillId="4" borderId="6" xfId="0" applyFill="1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2" borderId="15" xfId="0" applyFont="1" applyFill="1" applyBorder="1" applyAlignment="1">
      <alignment horizontal="center" vertical="center" textRotation="90" wrapText="1"/>
    </xf>
    <xf numFmtId="0" fontId="5" fillId="2" borderId="16" xfId="0" applyFont="1" applyFill="1" applyBorder="1" applyAlignment="1">
      <alignment horizontal="center" vertical="center" textRotation="90" wrapText="1"/>
    </xf>
    <xf numFmtId="0" fontId="5" fillId="2" borderId="3" xfId="0" applyFont="1" applyFill="1" applyBorder="1" applyAlignment="1">
      <alignment horizontal="center" vertical="center" textRotation="90" wrapText="1"/>
    </xf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/>
    </xf>
    <xf numFmtId="0" fontId="3" fillId="6" borderId="8" xfId="0" applyFont="1" applyFill="1" applyBorder="1" applyAlignment="1">
      <alignment horizontal="center" vertical="center"/>
    </xf>
    <xf numFmtId="0" fontId="3" fillId="6" borderId="9" xfId="0" applyFont="1" applyFill="1" applyBorder="1" applyAlignment="1">
      <alignment horizontal="center" vertical="center"/>
    </xf>
    <xf numFmtId="0" fontId="3" fillId="6" borderId="10" xfId="0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  <xf numFmtId="0" fontId="3" fillId="6" borderId="12" xfId="0" applyFont="1" applyFill="1" applyBorder="1" applyAlignment="1">
      <alignment horizontal="center" vertical="center"/>
    </xf>
    <xf numFmtId="0" fontId="3" fillId="6" borderId="13" xfId="0" applyFont="1" applyFill="1" applyBorder="1" applyAlignment="1">
      <alignment horizontal="center" vertical="center"/>
    </xf>
    <xf numFmtId="0" fontId="3" fillId="6" borderId="14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tabSelected="1" workbookViewId="0">
      <selection activeCell="F27" sqref="F27"/>
    </sheetView>
  </sheetViews>
  <sheetFormatPr defaultRowHeight="15" x14ac:dyDescent="0.25"/>
  <cols>
    <col min="1" max="1" width="15.85546875" bestFit="1" customWidth="1"/>
    <col min="2" max="2" width="12" bestFit="1" customWidth="1"/>
    <col min="3" max="3" width="19.5703125" bestFit="1" customWidth="1"/>
    <col min="4" max="4" width="23.28515625" bestFit="1" customWidth="1"/>
  </cols>
  <sheetData>
    <row r="1" spans="1:4" ht="15.75" thickBot="1" x14ac:dyDescent="0.3">
      <c r="A1" s="3" t="s">
        <v>0</v>
      </c>
      <c r="B1" s="3" t="s">
        <v>1</v>
      </c>
      <c r="C1" s="3" t="s">
        <v>11</v>
      </c>
      <c r="D1" s="3" t="s">
        <v>33</v>
      </c>
    </row>
    <row r="2" spans="1:4" x14ac:dyDescent="0.25">
      <c r="A2" s="2" t="s">
        <v>2</v>
      </c>
      <c r="B2" s="2">
        <v>20</v>
      </c>
      <c r="C2" s="2">
        <v>25000</v>
      </c>
      <c r="D2" s="2">
        <v>30</v>
      </c>
    </row>
    <row r="3" spans="1:4" x14ac:dyDescent="0.25">
      <c r="A3" s="1" t="s">
        <v>3</v>
      </c>
      <c r="B3" s="1">
        <v>15</v>
      </c>
      <c r="C3" s="1">
        <v>15000</v>
      </c>
      <c r="D3" s="1">
        <v>22</v>
      </c>
    </row>
    <row r="4" spans="1:4" x14ac:dyDescent="0.25">
      <c r="A4" s="1" t="s">
        <v>4</v>
      </c>
      <c r="B4" s="1">
        <v>10</v>
      </c>
      <c r="C4" s="1">
        <v>5000</v>
      </c>
      <c r="D4" s="1">
        <v>10</v>
      </c>
    </row>
    <row r="5" spans="1:4" x14ac:dyDescent="0.25">
      <c r="A5" s="1" t="s">
        <v>5</v>
      </c>
      <c r="B5" s="1">
        <v>22</v>
      </c>
      <c r="C5" s="1">
        <v>15000</v>
      </c>
      <c r="D5" s="1">
        <v>25</v>
      </c>
    </row>
    <row r="6" spans="1:4" x14ac:dyDescent="0.25">
      <c r="A6" s="1" t="s">
        <v>6</v>
      </c>
      <c r="B6" s="1">
        <v>8</v>
      </c>
      <c r="C6" s="1">
        <v>3500</v>
      </c>
      <c r="D6" s="1">
        <v>9</v>
      </c>
    </row>
    <row r="7" spans="1:4" x14ac:dyDescent="0.25">
      <c r="A7" s="1" t="s">
        <v>7</v>
      </c>
      <c r="B7" s="1">
        <v>15</v>
      </c>
      <c r="C7" s="1">
        <v>10000</v>
      </c>
      <c r="D7" s="1">
        <v>17</v>
      </c>
    </row>
    <row r="8" spans="1:4" x14ac:dyDescent="0.25">
      <c r="A8" s="1" t="s">
        <v>8</v>
      </c>
      <c r="B8" s="1">
        <v>18</v>
      </c>
      <c r="C8" s="1">
        <v>20000</v>
      </c>
      <c r="D8" s="1">
        <v>20</v>
      </c>
    </row>
    <row r="9" spans="1:4" x14ac:dyDescent="0.25">
      <c r="A9" s="1" t="s">
        <v>9</v>
      </c>
      <c r="B9" s="1">
        <v>22</v>
      </c>
      <c r="C9" s="1">
        <v>29000</v>
      </c>
      <c r="D9" s="1">
        <v>33</v>
      </c>
    </row>
    <row r="10" spans="1:4" x14ac:dyDescent="0.25">
      <c r="A10" s="1" t="s">
        <v>10</v>
      </c>
      <c r="B10" s="1">
        <v>5</v>
      </c>
      <c r="C10" s="1">
        <v>2000</v>
      </c>
      <c r="D10" s="1">
        <v>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"/>
  <sheetViews>
    <sheetView workbookViewId="0">
      <selection activeCell="C11" sqref="C11"/>
    </sheetView>
  </sheetViews>
  <sheetFormatPr defaultRowHeight="15" x14ac:dyDescent="0.25"/>
  <cols>
    <col min="1" max="1" width="10.140625" bestFit="1" customWidth="1"/>
    <col min="2" max="2" width="10.7109375" bestFit="1" customWidth="1"/>
    <col min="3" max="3" width="9.5703125" customWidth="1"/>
    <col min="4" max="4" width="9.42578125" bestFit="1" customWidth="1"/>
    <col min="5" max="5" width="12.7109375" bestFit="1" customWidth="1"/>
    <col min="6" max="6" width="18.5703125" bestFit="1" customWidth="1"/>
    <col min="10" max="10" width="18.140625" customWidth="1"/>
    <col min="11" max="11" width="18" customWidth="1"/>
    <col min="12" max="12" width="19.42578125" bestFit="1" customWidth="1"/>
    <col min="13" max="13" width="19.42578125" customWidth="1"/>
    <col min="14" max="14" width="10.7109375" customWidth="1"/>
    <col min="15" max="15" width="18.42578125" bestFit="1" customWidth="1"/>
    <col min="16" max="16" width="12.7109375" bestFit="1" customWidth="1"/>
    <col min="17" max="17" width="10" bestFit="1" customWidth="1"/>
  </cols>
  <sheetData>
    <row r="1" spans="1:17" ht="15.75" thickBot="1" x14ac:dyDescent="0.3">
      <c r="A1" s="22" t="s">
        <v>31</v>
      </c>
      <c r="B1" s="23" t="s">
        <v>12</v>
      </c>
      <c r="C1" s="23" t="s">
        <v>13</v>
      </c>
      <c r="D1" s="23" t="s">
        <v>14</v>
      </c>
      <c r="E1" s="23" t="s">
        <v>15</v>
      </c>
      <c r="F1" s="23" t="s">
        <v>16</v>
      </c>
      <c r="G1" s="24"/>
      <c r="H1" s="25"/>
      <c r="I1" s="23" t="s">
        <v>18</v>
      </c>
      <c r="J1" s="26" t="s">
        <v>19</v>
      </c>
      <c r="K1" s="26" t="s">
        <v>22</v>
      </c>
      <c r="L1" s="27" t="s">
        <v>21</v>
      </c>
      <c r="M1" s="27" t="s">
        <v>22</v>
      </c>
      <c r="N1" s="23"/>
      <c r="O1" s="25" t="s">
        <v>24</v>
      </c>
      <c r="P1" s="28" t="s">
        <v>19</v>
      </c>
      <c r="Q1" s="29" t="s">
        <v>20</v>
      </c>
    </row>
    <row r="2" spans="1:17" x14ac:dyDescent="0.25">
      <c r="A2" s="32" t="s">
        <v>32</v>
      </c>
      <c r="B2" s="35">
        <v>40</v>
      </c>
      <c r="C2" s="35">
        <v>15000</v>
      </c>
      <c r="D2" s="14">
        <f>zahtevi!$B$2/vozila!B2</f>
        <v>2</v>
      </c>
      <c r="E2" s="14">
        <f>$C$2/vozila!C2</f>
        <v>0.6</v>
      </c>
      <c r="F2" s="15">
        <f>MAX(D2:E2)</f>
        <v>2</v>
      </c>
      <c r="G2" s="16" t="s">
        <v>17</v>
      </c>
      <c r="H2" s="17">
        <f>ROUNDDOWN(F2,0)</f>
        <v>2</v>
      </c>
      <c r="I2" s="17">
        <f>IF(H2=0,0,F2-H2)</f>
        <v>0</v>
      </c>
      <c r="J2" s="18">
        <f>ROUNDUP(H2,0)</f>
        <v>2</v>
      </c>
      <c r="K2" s="17">
        <f>J2*vozila!D2</f>
        <v>60</v>
      </c>
      <c r="L2" s="19">
        <f>IF(I2=0,100,ROUNDUP(I2,0))</f>
        <v>100</v>
      </c>
      <c r="M2" s="17">
        <f>L2*vozila!D2</f>
        <v>3000</v>
      </c>
      <c r="N2" s="16" t="s">
        <v>17</v>
      </c>
      <c r="O2" s="2" t="s">
        <v>2</v>
      </c>
      <c r="P2" s="20">
        <f>J2</f>
        <v>2</v>
      </c>
      <c r="Q2" s="21">
        <f>L2</f>
        <v>100</v>
      </c>
    </row>
    <row r="3" spans="1:17" x14ac:dyDescent="0.25">
      <c r="A3" s="33"/>
      <c r="B3" s="36"/>
      <c r="C3" s="36"/>
      <c r="D3" s="14">
        <f>zahtevi!$B$2/vozila!B3</f>
        <v>2.6666666666666665</v>
      </c>
      <c r="E3" s="14">
        <f>$C$2/vozila!C3</f>
        <v>1</v>
      </c>
      <c r="F3" s="8">
        <f t="shared" ref="F3:F10" si="0">MAX(D3:E3)</f>
        <v>2.6666666666666665</v>
      </c>
      <c r="G3" s="9" t="s">
        <v>17</v>
      </c>
      <c r="H3" s="10">
        <f t="shared" ref="H3:H10" si="1">ROUNDDOWN(F3,0)</f>
        <v>2</v>
      </c>
      <c r="I3" s="10">
        <f>IF(H3=0,0,F3-H3)</f>
        <v>0.66666666666666652</v>
      </c>
      <c r="J3" s="18">
        <f t="shared" ref="J3:J10" si="2">ROUNDUP(H3,0)</f>
        <v>2</v>
      </c>
      <c r="K3" s="10">
        <f>J3*vozila!D3</f>
        <v>44</v>
      </c>
      <c r="L3" s="11">
        <f t="shared" ref="L3:L10" si="3">IF(I3=0,100,ROUNDUP(I3,0))</f>
        <v>1</v>
      </c>
      <c r="M3" s="10">
        <f>L3*vozila!D3</f>
        <v>22</v>
      </c>
      <c r="N3" s="9" t="s">
        <v>17</v>
      </c>
      <c r="O3" s="1" t="s">
        <v>3</v>
      </c>
      <c r="P3" s="12">
        <f t="shared" ref="P3:P10" si="4">J3</f>
        <v>2</v>
      </c>
      <c r="Q3" s="13">
        <f t="shared" ref="Q3:Q10" si="5">L3</f>
        <v>1</v>
      </c>
    </row>
    <row r="4" spans="1:17" x14ac:dyDescent="0.25">
      <c r="A4" s="33"/>
      <c r="B4" s="36"/>
      <c r="C4" s="36"/>
      <c r="D4" s="14">
        <f>zahtevi!$B$2/vozila!B4</f>
        <v>4</v>
      </c>
      <c r="E4" s="14">
        <f>$C$2/vozila!C4</f>
        <v>3</v>
      </c>
      <c r="F4" s="8">
        <f t="shared" si="0"/>
        <v>4</v>
      </c>
      <c r="G4" s="9" t="s">
        <v>17</v>
      </c>
      <c r="H4" s="10">
        <f t="shared" si="1"/>
        <v>4</v>
      </c>
      <c r="I4" s="10">
        <f t="shared" ref="I4:I10" si="6">IF(H4=0,0,F4-H4)</f>
        <v>0</v>
      </c>
      <c r="J4" s="18">
        <f t="shared" si="2"/>
        <v>4</v>
      </c>
      <c r="K4" s="10">
        <f>J4*vozila!D4</f>
        <v>40</v>
      </c>
      <c r="L4" s="11">
        <f t="shared" si="3"/>
        <v>100</v>
      </c>
      <c r="M4" s="10">
        <f>L4*vozila!D4</f>
        <v>1000</v>
      </c>
      <c r="N4" s="9" t="s">
        <v>17</v>
      </c>
      <c r="O4" s="1" t="s">
        <v>4</v>
      </c>
      <c r="P4" s="12">
        <f t="shared" si="4"/>
        <v>4</v>
      </c>
      <c r="Q4" s="13">
        <f t="shared" si="5"/>
        <v>100</v>
      </c>
    </row>
    <row r="5" spans="1:17" x14ac:dyDescent="0.25">
      <c r="A5" s="33"/>
      <c r="B5" s="36"/>
      <c r="C5" s="36"/>
      <c r="D5" s="14">
        <f>zahtevi!$B$2/vozila!B5</f>
        <v>1.8181818181818181</v>
      </c>
      <c r="E5" s="14">
        <f>$C$2/vozila!C5</f>
        <v>1</v>
      </c>
      <c r="F5" s="8">
        <f t="shared" si="0"/>
        <v>1.8181818181818181</v>
      </c>
      <c r="G5" s="9" t="s">
        <v>17</v>
      </c>
      <c r="H5" s="10">
        <f t="shared" si="1"/>
        <v>1</v>
      </c>
      <c r="I5" s="10">
        <f t="shared" si="6"/>
        <v>0.81818181818181812</v>
      </c>
      <c r="J5" s="18">
        <f t="shared" si="2"/>
        <v>1</v>
      </c>
      <c r="K5" s="10">
        <f>J5*vozila!D5</f>
        <v>25</v>
      </c>
      <c r="L5" s="11">
        <f t="shared" si="3"/>
        <v>1</v>
      </c>
      <c r="M5" s="10">
        <f>L5*vozila!D5</f>
        <v>25</v>
      </c>
      <c r="N5" s="9" t="s">
        <v>17</v>
      </c>
      <c r="O5" s="1" t="s">
        <v>5</v>
      </c>
      <c r="P5" s="12">
        <f t="shared" si="4"/>
        <v>1</v>
      </c>
      <c r="Q5" s="13">
        <f t="shared" si="5"/>
        <v>1</v>
      </c>
    </row>
    <row r="6" spans="1:17" x14ac:dyDescent="0.25">
      <c r="A6" s="33"/>
      <c r="B6" s="36"/>
      <c r="C6" s="36"/>
      <c r="D6" s="14">
        <f>zahtevi!$B$2/vozila!B6</f>
        <v>5</v>
      </c>
      <c r="E6" s="14">
        <f>$C$2/vozila!C6</f>
        <v>4.2857142857142856</v>
      </c>
      <c r="F6" s="8">
        <f t="shared" si="0"/>
        <v>5</v>
      </c>
      <c r="G6" s="9" t="s">
        <v>17</v>
      </c>
      <c r="H6" s="10">
        <f t="shared" si="1"/>
        <v>5</v>
      </c>
      <c r="I6" s="10">
        <f t="shared" si="6"/>
        <v>0</v>
      </c>
      <c r="J6" s="18">
        <f t="shared" si="2"/>
        <v>5</v>
      </c>
      <c r="K6" s="10">
        <f>J6*vozila!D6</f>
        <v>45</v>
      </c>
      <c r="L6" s="11">
        <f t="shared" si="3"/>
        <v>100</v>
      </c>
      <c r="M6" s="10">
        <f>L6*vozila!D6</f>
        <v>900</v>
      </c>
      <c r="N6" s="9" t="s">
        <v>17</v>
      </c>
      <c r="O6" s="1" t="s">
        <v>6</v>
      </c>
      <c r="P6" s="12">
        <f t="shared" si="4"/>
        <v>5</v>
      </c>
      <c r="Q6" s="13">
        <f t="shared" si="5"/>
        <v>100</v>
      </c>
    </row>
    <row r="7" spans="1:17" x14ac:dyDescent="0.25">
      <c r="A7" s="33"/>
      <c r="B7" s="36"/>
      <c r="C7" s="36"/>
      <c r="D7" s="14">
        <f>zahtevi!$B$2/vozila!B7</f>
        <v>2.6666666666666665</v>
      </c>
      <c r="E7" s="14">
        <f>$C$2/vozila!C7</f>
        <v>1.5</v>
      </c>
      <c r="F7" s="8">
        <f>MAX(D7:E7)</f>
        <v>2.6666666666666665</v>
      </c>
      <c r="G7" s="9" t="s">
        <v>17</v>
      </c>
      <c r="H7" s="10">
        <f t="shared" si="1"/>
        <v>2</v>
      </c>
      <c r="I7" s="10">
        <f t="shared" si="6"/>
        <v>0.66666666666666652</v>
      </c>
      <c r="J7" s="18">
        <f t="shared" si="2"/>
        <v>2</v>
      </c>
      <c r="K7" s="10">
        <f>J7*vozila!D7</f>
        <v>34</v>
      </c>
      <c r="L7" s="11">
        <f t="shared" si="3"/>
        <v>1</v>
      </c>
      <c r="M7" s="10">
        <f>L7*vozila!D7</f>
        <v>17</v>
      </c>
      <c r="N7" s="9" t="s">
        <v>17</v>
      </c>
      <c r="O7" s="1" t="s">
        <v>7</v>
      </c>
      <c r="P7" s="12">
        <f t="shared" si="4"/>
        <v>2</v>
      </c>
      <c r="Q7" s="13">
        <f t="shared" si="5"/>
        <v>1</v>
      </c>
    </row>
    <row r="8" spans="1:17" x14ac:dyDescent="0.25">
      <c r="A8" s="33"/>
      <c r="B8" s="36"/>
      <c r="C8" s="36"/>
      <c r="D8" s="14">
        <f>zahtevi!$B$2/vozila!B8</f>
        <v>2.2222222222222223</v>
      </c>
      <c r="E8" s="14">
        <f>$C$2/vozila!C8</f>
        <v>0.75</v>
      </c>
      <c r="F8" s="8">
        <f t="shared" si="0"/>
        <v>2.2222222222222223</v>
      </c>
      <c r="G8" s="9" t="s">
        <v>17</v>
      </c>
      <c r="H8" s="10">
        <f t="shared" si="1"/>
        <v>2</v>
      </c>
      <c r="I8" s="10">
        <f t="shared" si="6"/>
        <v>0.22222222222222232</v>
      </c>
      <c r="J8" s="18">
        <f t="shared" si="2"/>
        <v>2</v>
      </c>
      <c r="K8" s="10">
        <f>J8*vozila!D8</f>
        <v>40</v>
      </c>
      <c r="L8" s="11">
        <f t="shared" si="3"/>
        <v>1</v>
      </c>
      <c r="M8" s="10">
        <f>L8*vozila!D8</f>
        <v>20</v>
      </c>
      <c r="N8" s="9" t="s">
        <v>17</v>
      </c>
      <c r="O8" s="1" t="s">
        <v>8</v>
      </c>
      <c r="P8" s="12">
        <f t="shared" si="4"/>
        <v>2</v>
      </c>
      <c r="Q8" s="13">
        <f t="shared" si="5"/>
        <v>1</v>
      </c>
    </row>
    <row r="9" spans="1:17" x14ac:dyDescent="0.25">
      <c r="A9" s="33"/>
      <c r="B9" s="36"/>
      <c r="C9" s="36"/>
      <c r="D9" s="14">
        <f>zahtevi!$B$2/vozila!B9</f>
        <v>1.8181818181818181</v>
      </c>
      <c r="E9" s="14">
        <f>$C$2/vozila!C9</f>
        <v>0.51724137931034486</v>
      </c>
      <c r="F9" s="8">
        <f t="shared" si="0"/>
        <v>1.8181818181818181</v>
      </c>
      <c r="G9" s="9" t="s">
        <v>17</v>
      </c>
      <c r="H9" s="10">
        <f t="shared" si="1"/>
        <v>1</v>
      </c>
      <c r="I9" s="10">
        <f t="shared" si="6"/>
        <v>0.81818181818181812</v>
      </c>
      <c r="J9" s="18">
        <f t="shared" si="2"/>
        <v>1</v>
      </c>
      <c r="K9" s="10">
        <f>J9*vozila!D9</f>
        <v>33</v>
      </c>
      <c r="L9" s="11">
        <f t="shared" si="3"/>
        <v>1</v>
      </c>
      <c r="M9" s="10">
        <f>L9*vozila!D9</f>
        <v>33</v>
      </c>
      <c r="N9" s="9" t="s">
        <v>17</v>
      </c>
      <c r="O9" s="1" t="s">
        <v>9</v>
      </c>
      <c r="P9" s="12">
        <f t="shared" si="4"/>
        <v>1</v>
      </c>
      <c r="Q9" s="13">
        <f t="shared" si="5"/>
        <v>1</v>
      </c>
    </row>
    <row r="10" spans="1:17" x14ac:dyDescent="0.25">
      <c r="A10" s="34"/>
      <c r="B10" s="37"/>
      <c r="C10" s="37"/>
      <c r="D10" s="14">
        <f>zahtevi!$B$2/vozila!B10</f>
        <v>8</v>
      </c>
      <c r="E10" s="14">
        <f>$C$2/vozila!C10</f>
        <v>7.5</v>
      </c>
      <c r="F10" s="8">
        <f t="shared" si="0"/>
        <v>8</v>
      </c>
      <c r="G10" s="9" t="s">
        <v>17</v>
      </c>
      <c r="H10" s="10">
        <f t="shared" si="1"/>
        <v>8</v>
      </c>
      <c r="I10" s="10">
        <f t="shared" si="6"/>
        <v>0</v>
      </c>
      <c r="J10" s="18">
        <f t="shared" si="2"/>
        <v>8</v>
      </c>
      <c r="K10" s="10">
        <f>J10*vozila!D10</f>
        <v>48</v>
      </c>
      <c r="L10" s="11">
        <f t="shared" si="3"/>
        <v>100</v>
      </c>
      <c r="M10" s="10">
        <f>L10*vozila!D10</f>
        <v>600</v>
      </c>
      <c r="N10" s="9" t="s">
        <v>17</v>
      </c>
      <c r="O10" s="1" t="s">
        <v>10</v>
      </c>
      <c r="P10" s="12">
        <f t="shared" si="4"/>
        <v>8</v>
      </c>
      <c r="Q10" s="13">
        <f t="shared" si="5"/>
        <v>100</v>
      </c>
    </row>
    <row r="11" spans="1:17" x14ac:dyDescent="0.25">
      <c r="J11" s="5"/>
      <c r="K11" s="4">
        <f>MIN(K2:K10)</f>
        <v>25</v>
      </c>
      <c r="L11" s="5"/>
      <c r="M11" s="4">
        <f>MIN(M2:M10)</f>
        <v>17</v>
      </c>
    </row>
    <row r="12" spans="1:17" ht="15.75" thickBot="1" x14ac:dyDescent="0.3"/>
    <row r="13" spans="1:17" ht="15.75" thickBot="1" x14ac:dyDescent="0.3">
      <c r="J13" s="31" t="s">
        <v>23</v>
      </c>
      <c r="K13" s="6" t="str">
        <f>VLOOKUP(K11,K2:O10,5,0)</f>
        <v>DAF 14</v>
      </c>
      <c r="L13" s="31" t="s">
        <v>23</v>
      </c>
      <c r="M13" s="7" t="str">
        <f>VLOOKUP(M11,M2:O10,3,0)</f>
        <v>Iveco 51</v>
      </c>
    </row>
    <row r="14" spans="1:17" ht="15.75" thickBot="1" x14ac:dyDescent="0.3">
      <c r="J14" s="31" t="s">
        <v>25</v>
      </c>
      <c r="K14" s="6">
        <f>VLOOKUP(K13,O1:Q10,2,0)</f>
        <v>1</v>
      </c>
      <c r="L14" s="31" t="s">
        <v>25</v>
      </c>
      <c r="M14" s="30">
        <f>VLOOKUP(M13,O2:Q10,3,0)</f>
        <v>1</v>
      </c>
    </row>
  </sheetData>
  <mergeCells count="3">
    <mergeCell ref="A2:A10"/>
    <mergeCell ref="B2:B10"/>
    <mergeCell ref="C2:C10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"/>
  <sheetViews>
    <sheetView workbookViewId="0">
      <selection activeCell="K18" sqref="K18"/>
    </sheetView>
  </sheetViews>
  <sheetFormatPr defaultRowHeight="15" x14ac:dyDescent="0.25"/>
  <sheetData>
    <row r="1" spans="1:17" ht="15" customHeight="1" x14ac:dyDescent="0.25">
      <c r="A1" s="38" t="s">
        <v>26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40"/>
    </row>
    <row r="2" spans="1:17" ht="15" customHeight="1" x14ac:dyDescent="0.25">
      <c r="A2" s="41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3"/>
    </row>
    <row r="3" spans="1:17" ht="15" customHeight="1" x14ac:dyDescent="0.25">
      <c r="A3" s="41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3"/>
    </row>
    <row r="4" spans="1:17" ht="15" customHeight="1" thickBot="1" x14ac:dyDescent="0.3">
      <c r="A4" s="44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6"/>
    </row>
    <row r="6" spans="1:17" ht="15.75" thickBot="1" x14ac:dyDescent="0.3"/>
    <row r="7" spans="1:17" x14ac:dyDescent="0.25">
      <c r="B7" s="48" t="s">
        <v>27</v>
      </c>
      <c r="C7" s="49"/>
      <c r="D7" s="49"/>
      <c r="E7" s="49"/>
      <c r="F7" s="50"/>
      <c r="H7" s="66" t="str">
        <f>VLOOKUP(zahtevi!K11,zahtevi!K1:O10,5,0)</f>
        <v>DAF 14</v>
      </c>
      <c r="I7" s="67"/>
      <c r="J7" s="67"/>
      <c r="K7" s="68"/>
      <c r="M7" s="66" t="str">
        <f>VLOOKUP(zahtevi!M11,zahtevi!M2:O10,3,0)</f>
        <v>Iveco 51</v>
      </c>
      <c r="N7" s="67"/>
      <c r="O7" s="67"/>
      <c r="P7" s="68"/>
    </row>
    <row r="8" spans="1:17" x14ac:dyDescent="0.25">
      <c r="B8" s="51"/>
      <c r="C8" s="52"/>
      <c r="D8" s="52"/>
      <c r="E8" s="52"/>
      <c r="F8" s="53"/>
      <c r="H8" s="69"/>
      <c r="I8" s="70"/>
      <c r="J8" s="70"/>
      <c r="K8" s="71"/>
      <c r="M8" s="69"/>
      <c r="N8" s="70"/>
      <c r="O8" s="70"/>
      <c r="P8" s="71"/>
    </row>
    <row r="9" spans="1:17" ht="15.75" thickBot="1" x14ac:dyDescent="0.3">
      <c r="B9" s="54"/>
      <c r="C9" s="55"/>
      <c r="D9" s="55"/>
      <c r="E9" s="55"/>
      <c r="F9" s="56"/>
      <c r="H9" s="72"/>
      <c r="I9" s="73"/>
      <c r="J9" s="73"/>
      <c r="K9" s="74"/>
      <c r="M9" s="72"/>
      <c r="N9" s="73"/>
      <c r="O9" s="73"/>
      <c r="P9" s="74"/>
    </row>
    <row r="11" spans="1:17" ht="15.75" thickBot="1" x14ac:dyDescent="0.3"/>
    <row r="12" spans="1:17" x14ac:dyDescent="0.25">
      <c r="B12" s="57" t="s">
        <v>28</v>
      </c>
      <c r="C12" s="58"/>
      <c r="D12" s="58"/>
      <c r="E12" s="58"/>
      <c r="F12" s="59"/>
      <c r="H12" s="75">
        <f>VLOOKUP(resenje!H7,zahtevi!O1:Q10,2,0)</f>
        <v>1</v>
      </c>
      <c r="I12" s="76"/>
      <c r="J12" s="76"/>
      <c r="K12" s="77"/>
      <c r="M12" s="66">
        <f>VLOOKUP(M7,zahtevi!O1:Q10,3,0)</f>
        <v>1</v>
      </c>
      <c r="N12" s="67"/>
      <c r="O12" s="67"/>
      <c r="P12" s="68"/>
    </row>
    <row r="13" spans="1:17" x14ac:dyDescent="0.25">
      <c r="B13" s="60"/>
      <c r="C13" s="61"/>
      <c r="D13" s="61"/>
      <c r="E13" s="61"/>
      <c r="F13" s="62"/>
      <c r="H13" s="78"/>
      <c r="I13" s="79"/>
      <c r="J13" s="79"/>
      <c r="K13" s="80"/>
      <c r="M13" s="69"/>
      <c r="N13" s="70"/>
      <c r="O13" s="70"/>
      <c r="P13" s="71"/>
    </row>
    <row r="14" spans="1:17" ht="15.75" thickBot="1" x14ac:dyDescent="0.3">
      <c r="B14" s="63"/>
      <c r="C14" s="64"/>
      <c r="D14" s="64"/>
      <c r="E14" s="64"/>
      <c r="F14" s="65"/>
      <c r="H14" s="81"/>
      <c r="I14" s="82"/>
      <c r="J14" s="82"/>
      <c r="K14" s="83"/>
      <c r="M14" s="72"/>
      <c r="N14" s="73"/>
      <c r="O14" s="73"/>
      <c r="P14" s="74"/>
    </row>
    <row r="16" spans="1:17" ht="26.25" x14ac:dyDescent="0.4">
      <c r="H16" s="47" t="s">
        <v>29</v>
      </c>
      <c r="I16" s="47"/>
      <c r="J16" s="47"/>
      <c r="K16" s="47"/>
      <c r="M16" s="47" t="s">
        <v>30</v>
      </c>
      <c r="N16" s="47"/>
      <c r="O16" s="47"/>
      <c r="P16" s="47"/>
    </row>
  </sheetData>
  <mergeCells count="9">
    <mergeCell ref="A1:Q4"/>
    <mergeCell ref="H16:K16"/>
    <mergeCell ref="M16:P16"/>
    <mergeCell ref="B7:F9"/>
    <mergeCell ref="B12:F14"/>
    <mergeCell ref="H7:K9"/>
    <mergeCell ref="H12:K14"/>
    <mergeCell ref="M7:P9"/>
    <mergeCell ref="M12:P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vozila</vt:lpstr>
      <vt:lpstr>zahtevi</vt:lpstr>
      <vt:lpstr>resenje</vt:lpstr>
    </vt:vector>
  </TitlesOfParts>
  <Company>adidas Group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Drpic, Ivan</dc:creator>
  <cp:lastModifiedBy>Kabinet 336</cp:lastModifiedBy>
  <dcterms:created xsi:type="dcterms:W3CDTF">2015-06-25T11:22:23Z</dcterms:created>
  <dcterms:modified xsi:type="dcterms:W3CDTF">2018-05-04T11:04:44Z</dcterms:modified>
</cp:coreProperties>
</file>