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arko\Desktop\"/>
    </mc:Choice>
  </mc:AlternateContent>
  <xr:revisionPtr revIDLastSave="0" documentId="13_ncr:1_{B6A165E5-BD03-4B50-99A9-50DD35F746F8}" xr6:coauthVersionLast="47" xr6:coauthVersionMax="47" xr10:uidLastSave="{00000000-0000-0000-0000-000000000000}"/>
  <bookViews>
    <workbookView xWindow="-120" yWindow="-120" windowWidth="29040" windowHeight="15840" xr2:uid="{A1F846F2-AF4E-435F-BBD0-FB2A57DB7447}"/>
  </bookViews>
  <sheets>
    <sheet name="Нето садашња вредност" sheetId="5" r:id="rId1"/>
    <sheet name="Остали релативни индикатори" sheetId="7" r:id="rId2"/>
    <sheet name="Интерна стопа приноса"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6" l="1"/>
  <c r="P21" i="6"/>
  <c r="P20" i="6"/>
  <c r="W55" i="7"/>
  <c r="V55" i="7"/>
  <c r="S55" i="7"/>
  <c r="R55" i="7"/>
  <c r="P4" i="5"/>
  <c r="N4" i="5"/>
  <c r="N3" i="5"/>
  <c r="P24" i="7"/>
  <c r="P34" i="7" s="1"/>
  <c r="P35" i="7" s="1"/>
  <c r="T29" i="7"/>
  <c r="T24" i="7"/>
  <c r="P5" i="5"/>
  <c r="O46" i="6"/>
  <c r="N46" i="6"/>
  <c r="P46" i="6" s="1"/>
  <c r="O45" i="6"/>
  <c r="P45" i="6" s="1"/>
  <c r="N45" i="6"/>
  <c r="O44" i="6"/>
  <c r="N44" i="6"/>
  <c r="P44" i="6" s="1"/>
  <c r="O43" i="6"/>
  <c r="P43" i="6" s="1"/>
  <c r="N43" i="6"/>
  <c r="O42" i="6"/>
  <c r="N42" i="6"/>
  <c r="P42" i="6" s="1"/>
  <c r="O41" i="6"/>
  <c r="P41" i="6" s="1"/>
  <c r="N41" i="6"/>
  <c r="O40" i="6"/>
  <c r="N40" i="6"/>
  <c r="P40" i="6" s="1"/>
  <c r="O39" i="6"/>
  <c r="P39" i="6" s="1"/>
  <c r="N39" i="6"/>
  <c r="O38" i="6"/>
  <c r="N38" i="6"/>
  <c r="P38" i="6" s="1"/>
  <c r="O37" i="6"/>
  <c r="P37" i="6" s="1"/>
  <c r="N37" i="6"/>
  <c r="O36" i="6"/>
  <c r="P36" i="6" s="1"/>
  <c r="N36" i="6"/>
  <c r="V44" i="7"/>
  <c r="V45" i="7" s="1"/>
  <c r="V46" i="7" s="1"/>
  <c r="V47" i="7" s="1"/>
  <c r="V48" i="7" s="1"/>
  <c r="R44" i="7"/>
  <c r="R45" i="7" s="1"/>
  <c r="R46" i="7" s="1"/>
  <c r="R47" i="7" s="1"/>
  <c r="O54" i="7"/>
  <c r="Q54" i="7" s="1"/>
  <c r="N54" i="7"/>
  <c r="P54" i="7" s="1"/>
  <c r="O53" i="7"/>
  <c r="Q53" i="7" s="1"/>
  <c r="N53" i="7"/>
  <c r="P53" i="7" s="1"/>
  <c r="O52" i="7"/>
  <c r="Q52" i="7" s="1"/>
  <c r="N52" i="7"/>
  <c r="P52" i="7" s="1"/>
  <c r="O51" i="7"/>
  <c r="Q51" i="7" s="1"/>
  <c r="N51" i="7"/>
  <c r="P51" i="7" s="1"/>
  <c r="O50" i="7"/>
  <c r="Q50" i="7" s="1"/>
  <c r="N50" i="7"/>
  <c r="P50" i="7" s="1"/>
  <c r="O49" i="7"/>
  <c r="Q49" i="7" s="1"/>
  <c r="N49" i="7"/>
  <c r="P49" i="7" s="1"/>
  <c r="O48" i="7"/>
  <c r="Q48" i="7" s="1"/>
  <c r="N48" i="7"/>
  <c r="P48" i="7" s="1"/>
  <c r="O47" i="7"/>
  <c r="Q47" i="7" s="1"/>
  <c r="N47" i="7"/>
  <c r="P47" i="7" s="1"/>
  <c r="O46" i="7"/>
  <c r="Q46" i="7" s="1"/>
  <c r="N46" i="7"/>
  <c r="P46" i="7" s="1"/>
  <c r="O45" i="7"/>
  <c r="Q45" i="7" s="1"/>
  <c r="N45" i="7"/>
  <c r="P45" i="7" s="1"/>
  <c r="O44" i="7"/>
  <c r="Q44" i="7" s="1"/>
  <c r="W44" i="7" s="1"/>
  <c r="W45" i="7" s="1"/>
  <c r="W46" i="7" s="1"/>
  <c r="W47" i="7" s="1"/>
  <c r="W48" i="7" s="1"/>
  <c r="W49" i="7" s="1"/>
  <c r="N44" i="7"/>
  <c r="P44" i="7" s="1"/>
  <c r="U24" i="7"/>
  <c r="V24" i="7"/>
  <c r="W24" i="7"/>
  <c r="T25" i="7"/>
  <c r="U25" i="7"/>
  <c r="V25" i="7"/>
  <c r="W25" i="7"/>
  <c r="T26" i="7"/>
  <c r="U26" i="7"/>
  <c r="V26" i="7"/>
  <c r="W26" i="7"/>
  <c r="T27" i="7"/>
  <c r="U27" i="7"/>
  <c r="V27" i="7"/>
  <c r="W27" i="7"/>
  <c r="T28" i="7"/>
  <c r="U28" i="7"/>
  <c r="V28" i="7"/>
  <c r="W28" i="7"/>
  <c r="U29" i="7"/>
  <c r="V29" i="7"/>
  <c r="W29" i="7"/>
  <c r="T30" i="7"/>
  <c r="U30" i="7"/>
  <c r="V30" i="7"/>
  <c r="W30" i="7"/>
  <c r="T31" i="7"/>
  <c r="U31" i="7"/>
  <c r="V31" i="7"/>
  <c r="W31" i="7"/>
  <c r="T32" i="7"/>
  <c r="U32" i="7"/>
  <c r="V32" i="7"/>
  <c r="W32" i="7"/>
  <c r="T33" i="7"/>
  <c r="U33" i="7"/>
  <c r="V33" i="7"/>
  <c r="W33" i="7"/>
  <c r="W23" i="7"/>
  <c r="W34" i="7" s="1"/>
  <c r="V23" i="7"/>
  <c r="V34" i="7" s="1"/>
  <c r="V35" i="7" s="1"/>
  <c r="U23" i="7"/>
  <c r="U34" i="7" s="1"/>
  <c r="T23" i="7"/>
  <c r="T34" i="7" s="1"/>
  <c r="O33" i="7"/>
  <c r="Q33" i="7" s="1"/>
  <c r="N33" i="7"/>
  <c r="P33" i="7" s="1"/>
  <c r="O32" i="7"/>
  <c r="Q32" i="7" s="1"/>
  <c r="N32" i="7"/>
  <c r="P32" i="7" s="1"/>
  <c r="O31" i="7"/>
  <c r="Q31" i="7" s="1"/>
  <c r="N31" i="7"/>
  <c r="P31" i="7" s="1"/>
  <c r="O30" i="7"/>
  <c r="Q30" i="7" s="1"/>
  <c r="N30" i="7"/>
  <c r="P30" i="7" s="1"/>
  <c r="Q29" i="7"/>
  <c r="O29" i="7"/>
  <c r="N29" i="7"/>
  <c r="P29" i="7" s="1"/>
  <c r="O28" i="7"/>
  <c r="Q28" i="7" s="1"/>
  <c r="N28" i="7"/>
  <c r="P28" i="7" s="1"/>
  <c r="O27" i="7"/>
  <c r="Q27" i="7" s="1"/>
  <c r="N27" i="7"/>
  <c r="P27" i="7" s="1"/>
  <c r="O26" i="7"/>
  <c r="Q26" i="7" s="1"/>
  <c r="N26" i="7"/>
  <c r="P26" i="7" s="1"/>
  <c r="Q25" i="7"/>
  <c r="O25" i="7"/>
  <c r="N25" i="7"/>
  <c r="P25" i="7" s="1"/>
  <c r="O24" i="7"/>
  <c r="Q24" i="7" s="1"/>
  <c r="N24" i="7"/>
  <c r="O23" i="7"/>
  <c r="Q23" i="7" s="1"/>
  <c r="N23" i="7"/>
  <c r="P23" i="7" s="1"/>
  <c r="O13" i="7"/>
  <c r="Q13" i="7" s="1"/>
  <c r="N13" i="7"/>
  <c r="P13" i="7" s="1"/>
  <c r="P12" i="7"/>
  <c r="O12" i="7"/>
  <c r="Q12" i="7" s="1"/>
  <c r="N12" i="7"/>
  <c r="P11" i="7"/>
  <c r="O11" i="7"/>
  <c r="Q11" i="7" s="1"/>
  <c r="N11" i="7"/>
  <c r="O10" i="7"/>
  <c r="Q10" i="7" s="1"/>
  <c r="N10" i="7"/>
  <c r="P10" i="7" s="1"/>
  <c r="O9" i="7"/>
  <c r="Q9" i="7" s="1"/>
  <c r="N9" i="7"/>
  <c r="P9" i="7" s="1"/>
  <c r="P8" i="7"/>
  <c r="O8" i="7"/>
  <c r="Q8" i="7" s="1"/>
  <c r="N8" i="7"/>
  <c r="P7" i="7"/>
  <c r="O7" i="7"/>
  <c r="Q7" i="7" s="1"/>
  <c r="N7" i="7"/>
  <c r="O6" i="7"/>
  <c r="Q6" i="7" s="1"/>
  <c r="N6" i="7"/>
  <c r="P6" i="7" s="1"/>
  <c r="O5" i="7"/>
  <c r="Q5" i="7" s="1"/>
  <c r="N5" i="7"/>
  <c r="P5" i="7" s="1"/>
  <c r="P4" i="7"/>
  <c r="O4" i="7"/>
  <c r="Q4" i="7" s="1"/>
  <c r="N4" i="7"/>
  <c r="P3" i="7"/>
  <c r="O3" i="7"/>
  <c r="Q3" i="7" s="1"/>
  <c r="Q14" i="7" s="1"/>
  <c r="N3" i="7"/>
  <c r="S8" i="6"/>
  <c r="S12" i="6"/>
  <c r="Q9" i="6"/>
  <c r="Q13" i="6"/>
  <c r="P8" i="6"/>
  <c r="P12" i="6"/>
  <c r="O13" i="6"/>
  <c r="T13" i="6" s="1"/>
  <c r="N13" i="6"/>
  <c r="S13" i="6" s="1"/>
  <c r="O12" i="6"/>
  <c r="Q12" i="6" s="1"/>
  <c r="N12" i="6"/>
  <c r="O11" i="6"/>
  <c r="Q11" i="6" s="1"/>
  <c r="N11" i="6"/>
  <c r="S11" i="6" s="1"/>
  <c r="O10" i="6"/>
  <c r="Q10" i="6" s="1"/>
  <c r="N10" i="6"/>
  <c r="S10" i="6" s="1"/>
  <c r="O9" i="6"/>
  <c r="T9" i="6" s="1"/>
  <c r="N9" i="6"/>
  <c r="S9" i="6" s="1"/>
  <c r="O8" i="6"/>
  <c r="Q8" i="6" s="1"/>
  <c r="N8" i="6"/>
  <c r="O7" i="6"/>
  <c r="Q7" i="6" s="1"/>
  <c r="N7" i="6"/>
  <c r="S7" i="6" s="1"/>
  <c r="O6" i="6"/>
  <c r="Q6" i="6" s="1"/>
  <c r="N6" i="6"/>
  <c r="S6" i="6" s="1"/>
  <c r="O5" i="6"/>
  <c r="T5" i="6" s="1"/>
  <c r="N5" i="6"/>
  <c r="S5" i="6" s="1"/>
  <c r="O4" i="6"/>
  <c r="P24" i="6" s="1"/>
  <c r="N4" i="6"/>
  <c r="P4" i="6" s="1"/>
  <c r="O3" i="6"/>
  <c r="Q3" i="6" s="1"/>
  <c r="N3" i="6"/>
  <c r="Q6" i="5"/>
  <c r="Q7" i="5"/>
  <c r="Q10" i="5"/>
  <c r="Q11" i="5"/>
  <c r="Q3" i="5"/>
  <c r="P12" i="5"/>
  <c r="P3" i="5"/>
  <c r="O4" i="5"/>
  <c r="Q4" i="5" s="1"/>
  <c r="O5" i="5"/>
  <c r="Q5" i="5" s="1"/>
  <c r="O6" i="5"/>
  <c r="O7" i="5"/>
  <c r="O8" i="5"/>
  <c r="Q8" i="5" s="1"/>
  <c r="O9" i="5"/>
  <c r="Q9" i="5" s="1"/>
  <c r="O10" i="5"/>
  <c r="O11" i="5"/>
  <c r="O12" i="5"/>
  <c r="Q12" i="5" s="1"/>
  <c r="O13" i="5"/>
  <c r="Q13" i="5" s="1"/>
  <c r="O3" i="5"/>
  <c r="N5" i="5"/>
  <c r="N6" i="5"/>
  <c r="P6" i="5" s="1"/>
  <c r="N7" i="5"/>
  <c r="P7" i="5" s="1"/>
  <c r="N8" i="5"/>
  <c r="P8" i="5" s="1"/>
  <c r="N9" i="5"/>
  <c r="P9" i="5" s="1"/>
  <c r="N10" i="5"/>
  <c r="P10" i="5" s="1"/>
  <c r="N11" i="5"/>
  <c r="P11" i="5" s="1"/>
  <c r="N12" i="5"/>
  <c r="N13" i="5"/>
  <c r="P13" i="5" s="1"/>
  <c r="Q14" i="5" l="1"/>
  <c r="Q34" i="7"/>
  <c r="Q35" i="7" s="1"/>
  <c r="P47" i="6"/>
  <c r="P14" i="5"/>
  <c r="T35" i="7"/>
  <c r="P9" i="6"/>
  <c r="P14" i="7"/>
  <c r="Q5" i="6"/>
  <c r="P13" i="6"/>
  <c r="P5" i="6"/>
  <c r="S44" i="7"/>
  <c r="S45" i="7" s="1"/>
  <c r="S46" i="7" s="1"/>
  <c r="S47" i="7" s="1"/>
  <c r="S48" i="7" s="1"/>
  <c r="T12" i="6"/>
  <c r="T7" i="6"/>
  <c r="T10" i="6"/>
  <c r="S4" i="6"/>
  <c r="T11" i="6"/>
  <c r="T6" i="6"/>
  <c r="T3" i="6"/>
  <c r="T8" i="6"/>
  <c r="T4" i="6"/>
  <c r="Q4" i="6"/>
  <c r="P11" i="6"/>
  <c r="P7" i="6"/>
  <c r="P3" i="6"/>
  <c r="P14" i="6" s="1"/>
  <c r="P10" i="6"/>
  <c r="P6" i="6"/>
  <c r="S3" i="6"/>
  <c r="S14" i="6" s="1"/>
  <c r="T14" i="6" l="1"/>
  <c r="Q14" i="6"/>
</calcChain>
</file>

<file path=xl/sharedStrings.xml><?xml version="1.0" encoding="utf-8"?>
<sst xmlns="http://schemas.openxmlformats.org/spreadsheetml/2006/main" count="155" uniqueCount="65">
  <si>
    <t>Година</t>
  </si>
  <si>
    <t>К</t>
  </si>
  <si>
    <t>Т</t>
  </si>
  <si>
    <t>SV(К)</t>
  </si>
  <si>
    <t>SV(Т)</t>
  </si>
  <si>
    <t>Σ</t>
  </si>
  <si>
    <t>Компанија оцењује исплативост две инвестиције. Инвестиција А подразумева капитално улагање од 20.000, а инвестиција Е капитално улагање од 50.000. Користи (приливи новца) и трошкови (одливи новца) везани за наведене инвестиције у наредних 10 година дати су у наредној табели:</t>
  </si>
  <si>
    <t>Инвестиција А</t>
  </si>
  <si>
    <t>Инвестиција Е</t>
  </si>
  <si>
    <t>NNT(A)</t>
  </si>
  <si>
    <t>Дисконтовани NNT(A)</t>
  </si>
  <si>
    <t>NSV</t>
  </si>
  <si>
    <t>Дисконтовани NNT(A), i=5%</t>
  </si>
  <si>
    <t>Дисконтовани NNT(A), i=25%</t>
  </si>
  <si>
    <t>NSV (5%)</t>
  </si>
  <si>
    <t>NSV (25%)</t>
  </si>
  <si>
    <t>ISP(A)</t>
  </si>
  <si>
    <t>ISP(E)</t>
  </si>
  <si>
    <t>а) Оцените исплативост наведених инвестиција методом нето садашње вредности, уколико минимално прихватљива стопа приноса компаније износи 8%. Уколико би наведене две инвестиције биле међусобно искључиве, за коју би се требало одлучити?</t>
  </si>
  <si>
    <t>б) Израчунајте рацио користи и трошкова, индекс профитабилности и период повраћаја наведених инвестиција? Да ли се избор инвестиције на основу ових метода поклапа са избором на основу нето садашње вредности? Уколико се не поклапа, ком методу треба дати предност?</t>
  </si>
  <si>
    <r>
      <t xml:space="preserve">NSV (A) </t>
    </r>
    <r>
      <rPr>
        <b/>
        <sz val="11"/>
        <color theme="1"/>
        <rFont val="Calibri"/>
        <family val="2"/>
      </rPr>
      <t>&gt; 0, инвестиција А је исплатива</t>
    </r>
  </si>
  <si>
    <r>
      <t xml:space="preserve">NSV (Е) </t>
    </r>
    <r>
      <rPr>
        <b/>
        <sz val="11"/>
        <color theme="1"/>
        <rFont val="Calibri"/>
        <family val="2"/>
      </rPr>
      <t>&gt; 0, инвестиција Е је исплатива</t>
    </r>
  </si>
  <si>
    <t>NNT(Е)</t>
  </si>
  <si>
    <t>Дисконтовани NNT(Е)</t>
  </si>
  <si>
    <t>IP</t>
  </si>
  <si>
    <r>
      <t xml:space="preserve">IP (A) </t>
    </r>
    <r>
      <rPr>
        <b/>
        <sz val="11"/>
        <color theme="1"/>
        <rFont val="Calibri"/>
        <family val="2"/>
      </rPr>
      <t>&gt; 1, инвестиција А је исплатива</t>
    </r>
  </si>
  <si>
    <r>
      <t xml:space="preserve">IP (Е) </t>
    </r>
    <r>
      <rPr>
        <b/>
        <sz val="11"/>
        <color theme="1"/>
        <rFont val="Calibri"/>
        <family val="2"/>
      </rPr>
      <t>&gt; 1, инвестиција Е је исплатива</t>
    </r>
  </si>
  <si>
    <t>K/T</t>
  </si>
  <si>
    <r>
      <t xml:space="preserve">K/T (A) </t>
    </r>
    <r>
      <rPr>
        <b/>
        <sz val="11"/>
        <color theme="1"/>
        <rFont val="Calibri"/>
        <family val="2"/>
      </rPr>
      <t>&gt; 1, инвестиција А је исплатива</t>
    </r>
  </si>
  <si>
    <r>
      <t xml:space="preserve">K/T (Е) </t>
    </r>
    <r>
      <rPr>
        <b/>
        <sz val="11"/>
        <color theme="1"/>
        <rFont val="Calibri"/>
        <family val="2"/>
      </rPr>
      <t>&gt; 1, инвестиција Е је исплатива</t>
    </r>
  </si>
  <si>
    <r>
      <t xml:space="preserve">IP (A) </t>
    </r>
    <r>
      <rPr>
        <b/>
        <sz val="11"/>
        <color theme="1"/>
        <rFont val="Calibri"/>
        <family val="2"/>
      </rPr>
      <t>&gt; IP (E), треба се одлучити за инвестицију A</t>
    </r>
  </si>
  <si>
    <r>
      <t xml:space="preserve">NSV (Е) </t>
    </r>
    <r>
      <rPr>
        <b/>
        <sz val="11"/>
        <color theme="1"/>
        <rFont val="Calibri"/>
        <family val="2"/>
      </rPr>
      <t>&gt; NSV (A), треба се одлучити за инвестицију E</t>
    </r>
  </si>
  <si>
    <r>
      <t xml:space="preserve">K/T (A) </t>
    </r>
    <r>
      <rPr>
        <b/>
        <sz val="11"/>
        <color theme="1"/>
        <rFont val="Calibri"/>
        <family val="2"/>
      </rPr>
      <t>&gt; K/T (E), треба се одлучити за инвестицију A</t>
    </r>
  </si>
  <si>
    <t>Кумулат. NNT(Е)</t>
  </si>
  <si>
    <t>Кумулат. NNT(A)</t>
  </si>
  <si>
    <t>Кум. диск.  NNT(A)</t>
  </si>
  <si>
    <t>Кум. диск. NNT(Е)</t>
  </si>
  <si>
    <t>PPo</t>
  </si>
  <si>
    <t>PPd</t>
  </si>
  <si>
    <r>
      <t xml:space="preserve">PPo (A) </t>
    </r>
    <r>
      <rPr>
        <b/>
        <sz val="11"/>
        <color theme="1"/>
        <rFont val="Calibri"/>
        <family val="2"/>
      </rPr>
      <t>&lt; PPo (E), треба се одлучити за инвестицију која брже враћа уложена средства - за инвестицију А</t>
    </r>
  </si>
  <si>
    <r>
      <t xml:space="preserve">PPd (A) </t>
    </r>
    <r>
      <rPr>
        <b/>
        <sz val="11"/>
        <color theme="1"/>
        <rFont val="Calibri"/>
        <family val="2"/>
      </rPr>
      <t>&lt; PPd (E), треба се одлучити за инвестицију која брже враћа уложена средства - за инвестицију А</t>
    </r>
  </si>
  <si>
    <r>
      <rPr>
        <b/>
        <sz val="11"/>
        <color rgb="FFFF0000"/>
        <rFont val="Calibri"/>
        <family val="2"/>
        <scheme val="minor"/>
      </rPr>
      <t>ПРЕДНОСТ ТРЕБА ДАТИ МЕТОДУ НЕТО САДАШЊЕ ВРЕДНОСТИ!</t>
    </r>
    <r>
      <rPr>
        <b/>
        <sz val="11"/>
        <color theme="1"/>
        <rFont val="Calibri"/>
        <family val="2"/>
        <scheme val="minor"/>
      </rPr>
      <t xml:space="preserve"> </t>
    </r>
    <r>
      <rPr>
        <b/>
        <sz val="11"/>
        <color rgb="FF002060"/>
        <rFont val="Calibri"/>
        <family val="2"/>
        <scheme val="minor"/>
      </rPr>
      <t>МЕТОД НЕТО САДАШЊЕ ВРЕДНОСТИ ЈЕ АПСОЛУТНИ ПОКАЗАТЕЉ ИСПЛАТИВОСТИ, ЗА РАЗЛИКУ ОД ИДЕКСА ПРОФИТАБИЛНОСТИ И РАЦИЈА КОРИСТИ И ТРОШКОВА КОЈИ СУ РЕЛАТИВНИ ПОКАЗАТЕЉИ.</t>
    </r>
    <r>
      <rPr>
        <b/>
        <sz val="11"/>
        <color theme="1"/>
        <rFont val="Calibri"/>
        <family val="2"/>
        <scheme val="minor"/>
      </rPr>
      <t xml:space="preserve"> </t>
    </r>
    <r>
      <rPr>
        <b/>
        <sz val="11"/>
        <color rgb="FF002060"/>
        <rFont val="Calibri"/>
        <family val="2"/>
        <scheme val="minor"/>
      </rPr>
      <t>ПЕРИОД ПОВРАЋАЈА ДАЈЕ САМО ИНФОРМАЦИЈУ О ВРЕМЕНУ КОЈЕ ЈЕ ПОТРЕБНО ДА БИ СЕ ПОВРАТИЛО КАПИТАЛНО УЛАГАЊЕ (НА ЊЕГА НЕ УТИЧУ НОВЧАНИ ТОКОВИ НАКОН ТРЕНУТКА ПОВРАЋАЈА УЛОЖЕНИХ СРЕДСТАВА), ТЕ ГА ТРЕБА УЗИМАТИ САМО КАО ДОДАТНУ КОРИСНУ ИНФОРМАЦИЈУ, НИКАКО КАО КРИТЕРИЈУМ ЗА ОДЛУЧИВАЊЕ.</t>
    </r>
  </si>
  <si>
    <t>в) Оцените исплативост наведених инвестиција методом интерне стопе приноса. Да ли се избор на основу интерне стопе приноса поклапа са избором на основу нето садашње вредности? Ако се не поклапа, ком методу треба дати предност?</t>
  </si>
  <si>
    <t xml:space="preserve">Интерна стопа приноса </t>
  </si>
  <si>
    <t>=</t>
  </si>
  <si>
    <t>Нижа дисконтна стопа</t>
  </si>
  <si>
    <t>+</t>
  </si>
  <si>
    <t>Разлика између више и ниже дисконтне стопе</t>
  </si>
  <si>
    <t>(NSV при нижој дисконтној стопи/Збир апсолутних вредности две NSV)</t>
  </si>
  <si>
    <t>×</t>
  </si>
  <si>
    <t>tj. 24,7%</t>
  </si>
  <si>
    <t>IRR(A)</t>
  </si>
  <si>
    <t>NNT(E)</t>
  </si>
  <si>
    <t>Дисконтовани NNT(E), i=5%</t>
  </si>
  <si>
    <t>Дисконтовани NNT(E), i=25%</t>
  </si>
  <si>
    <t>IRR(E)</t>
  </si>
  <si>
    <r>
      <t>Пошто је ISP(A)</t>
    </r>
    <r>
      <rPr>
        <b/>
        <sz val="11"/>
        <color theme="1"/>
        <rFont val="Calibri"/>
        <family val="2"/>
      </rPr>
      <t>&gt;ISP(E), према методу интерне стопе приноса треба се одлучити за инвестицију А.</t>
    </r>
  </si>
  <si>
    <r>
      <t>ISP(A)</t>
    </r>
    <r>
      <rPr>
        <b/>
        <sz val="11"/>
        <color theme="1"/>
        <rFont val="Calibri"/>
        <family val="2"/>
      </rPr>
      <t>&gt;8% (минимално прихватљива стопа приноса), дакле инвестиција А се исплати.</t>
    </r>
  </si>
  <si>
    <t>NNT(Е-А)</t>
  </si>
  <si>
    <t>IRR(E-A)</t>
  </si>
  <si>
    <r>
      <t>Ако је интерна стопа приноса инкременталног пројекта већа од минимално прихватљиве стопе приноса компаније, онда се исплати инвестирати додатни новац у пројекат Е. Дакле, пошто је ISP(E-A)=12,2%</t>
    </r>
    <r>
      <rPr>
        <b/>
        <sz val="11"/>
        <color theme="1"/>
        <rFont val="Calibri"/>
        <family val="2"/>
      </rPr>
      <t>&gt;8%, треба одабрати инвестицију Е, као што је сугерисао метод нето садашње вредности!</t>
    </r>
  </si>
  <si>
    <r>
      <t>ISP(Е)</t>
    </r>
    <r>
      <rPr>
        <b/>
        <sz val="11"/>
        <color theme="1"/>
        <rFont val="Calibri"/>
        <family val="2"/>
      </rPr>
      <t>&gt;8% (минимално прихватљива стопа приноса), дакле инвестиција E се исплати.</t>
    </r>
  </si>
  <si>
    <r>
      <t xml:space="preserve">Међутим, како се метод интерне стопе приноса и нето садашње вредности не слажу, </t>
    </r>
    <r>
      <rPr>
        <b/>
        <sz val="11"/>
        <color rgb="FFFF0000"/>
        <rFont val="Calibri"/>
        <family val="2"/>
        <scheme val="minor"/>
      </rPr>
      <t>треба израчунати интерну стопу приноса инкременталног пројекта.</t>
    </r>
    <r>
      <rPr>
        <b/>
        <sz val="11"/>
        <color theme="1"/>
        <rFont val="Calibri"/>
        <family val="2"/>
        <scheme val="minor"/>
      </rPr>
      <t xml:space="preserve"> При томе, рачунамо инкременталне новчане токове одузимајући новчане токове пројекта са мањим капиталним издатком од новчаних токова пројекта са већим капиталним издатком.</t>
    </r>
  </si>
  <si>
    <t>tj. 19,5%</t>
  </si>
  <si>
    <t>Интерна стопа приноса инкременталног пројекта не спада у градиво за испит.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</si>
</sst>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0.0%"/>
    <numFmt numFmtId="166" formatCode="0.0000"/>
  </numFmts>
  <fonts count="10" x14ac:knownFonts="1">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b/>
      <sz val="11"/>
      <color rgb="FFFF0000"/>
      <name val="Calibri"/>
      <family val="2"/>
      <scheme val="minor"/>
    </font>
    <font>
      <b/>
      <sz val="11"/>
      <color rgb="FF002060"/>
      <name val="Calibri"/>
      <family val="2"/>
      <scheme val="minor"/>
    </font>
    <font>
      <b/>
      <sz val="11"/>
      <color rgb="FFFF0000"/>
      <name val="Calibri"/>
      <family val="2"/>
    </font>
    <font>
      <i/>
      <u/>
      <sz val="11"/>
      <color theme="1"/>
      <name val="Calibri"/>
      <family val="2"/>
      <scheme val="minor"/>
    </font>
    <font>
      <b/>
      <i/>
      <u/>
      <sz val="11"/>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bgColor indexed="64"/>
      </patternFill>
    </fill>
    <fill>
      <patternFill patternType="solid">
        <fgColor rgb="FF9966FF"/>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2" borderId="0" xfId="0" applyFill="1"/>
    <xf numFmtId="1" fontId="0" fillId="0" borderId="0" xfId="0" applyNumberFormat="1"/>
    <xf numFmtId="1" fontId="0" fillId="2" borderId="0" xfId="0" applyNumberFormat="1" applyFill="1"/>
    <xf numFmtId="0" fontId="1" fillId="3" borderId="0" xfId="0" applyFont="1" applyFill="1" applyAlignment="1">
      <alignment horizontal="right"/>
    </xf>
    <xf numFmtId="2" fontId="1" fillId="3" borderId="0" xfId="0" applyNumberFormat="1" applyFont="1" applyFill="1"/>
    <xf numFmtId="0" fontId="1" fillId="3" borderId="0" xfId="0" applyFont="1" applyFill="1"/>
    <xf numFmtId="1" fontId="0" fillId="6" borderId="0" xfId="0" applyNumberFormat="1" applyFill="1"/>
    <xf numFmtId="1" fontId="0" fillId="7" borderId="1" xfId="0" applyNumberFormat="1" applyFill="1" applyBorder="1"/>
    <xf numFmtId="9" fontId="0" fillId="0" borderId="0" xfId="0" applyNumberFormat="1"/>
    <xf numFmtId="10" fontId="0" fillId="0" borderId="0" xfId="0" applyNumberFormat="1"/>
    <xf numFmtId="0" fontId="0" fillId="4" borderId="2" xfId="0" applyFill="1" applyBorder="1" applyAlignment="1">
      <alignment horizontal="center" vertical="center"/>
    </xf>
    <xf numFmtId="0" fontId="0" fillId="4" borderId="2" xfId="0" applyFill="1" applyBorder="1" applyAlignment="1">
      <alignment horizontal="center"/>
    </xf>
    <xf numFmtId="1" fontId="1" fillId="3" borderId="0" xfId="0" applyNumberFormat="1" applyFont="1" applyFill="1"/>
    <xf numFmtId="164" fontId="0" fillId="0" borderId="0" xfId="0" applyNumberFormat="1"/>
    <xf numFmtId="0" fontId="0" fillId="6" borderId="0" xfId="0" applyFill="1" applyAlignment="1">
      <alignment horizontal="right"/>
    </xf>
    <xf numFmtId="0" fontId="0" fillId="3" borderId="0" xfId="0" applyFill="1"/>
    <xf numFmtId="1" fontId="3" fillId="0" borderId="0" xfId="0" applyNumberFormat="1" applyFont="1" applyAlignment="1">
      <alignment horizontal="right"/>
    </xf>
    <xf numFmtId="0" fontId="1" fillId="0" borderId="0" xfId="0" applyFont="1"/>
    <xf numFmtId="166" fontId="1" fillId="3" borderId="0" xfId="0" applyNumberFormat="1" applyFont="1" applyFill="1" applyAlignment="1">
      <alignment horizontal="center"/>
    </xf>
    <xf numFmtId="10" fontId="1" fillId="3" borderId="0" xfId="0" applyNumberFormat="1" applyFont="1" applyFill="1"/>
    <xf numFmtId="1" fontId="7" fillId="0" borderId="0" xfId="0" applyNumberFormat="1" applyFont="1"/>
    <xf numFmtId="1" fontId="7" fillId="6" borderId="0" xfId="0" applyNumberFormat="1" applyFont="1" applyFill="1"/>
    <xf numFmtId="166" fontId="8" fillId="3" borderId="0" xfId="0" applyNumberFormat="1" applyFont="1" applyFill="1" applyAlignment="1">
      <alignment horizontal="center"/>
    </xf>
    <xf numFmtId="0" fontId="8" fillId="3" borderId="0" xfId="0" applyFont="1" applyFill="1"/>
    <xf numFmtId="0" fontId="0" fillId="0" borderId="0" xfId="0" applyAlignment="1">
      <alignment horizontal="center" vertical="center" wrapText="1"/>
    </xf>
    <xf numFmtId="0" fontId="0" fillId="5" borderId="0" xfId="0" applyFill="1" applyAlignment="1">
      <alignment horizontal="left" wrapText="1"/>
    </xf>
    <xf numFmtId="0" fontId="0" fillId="4" borderId="0" xfId="0" applyFill="1" applyAlignment="1">
      <alignment horizontal="left" wrapText="1"/>
    </xf>
    <xf numFmtId="0" fontId="0" fillId="0" borderId="0" xfId="0" applyAlignment="1">
      <alignment horizontal="center" vertical="center"/>
    </xf>
    <xf numFmtId="0" fontId="0" fillId="4" borderId="3" xfId="0" applyFill="1" applyBorder="1" applyAlignment="1">
      <alignment horizontal="center"/>
    </xf>
    <xf numFmtId="0" fontId="0" fillId="4" borderId="0" xfId="0" applyFill="1" applyAlignment="1">
      <alignment horizontal="center"/>
    </xf>
    <xf numFmtId="0" fontId="0" fillId="4" borderId="2" xfId="0" applyFill="1" applyBorder="1" applyAlignment="1">
      <alignment horizontal="center" vertical="center"/>
    </xf>
    <xf numFmtId="0" fontId="1" fillId="3" borderId="0" xfId="0" applyFont="1" applyFill="1" applyAlignment="1">
      <alignment horizontal="left" wrapText="1"/>
    </xf>
    <xf numFmtId="0" fontId="1" fillId="4" borderId="4" xfId="0" applyFont="1" applyFill="1" applyBorder="1" applyAlignment="1">
      <alignment horizontal="left" wrapText="1"/>
    </xf>
    <xf numFmtId="0" fontId="1" fillId="4" borderId="5" xfId="0" applyFont="1" applyFill="1" applyBorder="1" applyAlignment="1">
      <alignment horizontal="left" wrapText="1"/>
    </xf>
    <xf numFmtId="0" fontId="1" fillId="4" borderId="6" xfId="0" applyFont="1" applyFill="1" applyBorder="1" applyAlignment="1">
      <alignment horizontal="left" wrapText="1"/>
    </xf>
    <xf numFmtId="0" fontId="1" fillId="4" borderId="7" xfId="0" applyFont="1" applyFill="1" applyBorder="1" applyAlignment="1">
      <alignment horizontal="left" wrapText="1"/>
    </xf>
    <xf numFmtId="0" fontId="1" fillId="4" borderId="0" xfId="0" applyFont="1" applyFill="1" applyAlignment="1">
      <alignment horizontal="left" wrapText="1"/>
    </xf>
    <xf numFmtId="0" fontId="1" fillId="4" borderId="8"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1" fillId="4" borderId="11" xfId="0" applyFont="1" applyFill="1" applyBorder="1" applyAlignment="1">
      <alignment horizontal="left" wrapText="1"/>
    </xf>
    <xf numFmtId="0" fontId="0" fillId="0" borderId="0" xfId="0" applyAlignment="1">
      <alignment horizontal="center"/>
    </xf>
    <xf numFmtId="0" fontId="4" fillId="4" borderId="5" xfId="0" applyFont="1" applyFill="1" applyBorder="1" applyAlignment="1">
      <alignment horizontal="center" wrapText="1"/>
    </xf>
    <xf numFmtId="0" fontId="4" fillId="4" borderId="0" xfId="0" applyFont="1" applyFill="1" applyAlignment="1">
      <alignment horizontal="center" wrapText="1"/>
    </xf>
    <xf numFmtId="0" fontId="4" fillId="4" borderId="10" xfId="0" applyFont="1" applyFill="1" applyBorder="1" applyAlignment="1">
      <alignment horizontal="center" wrapText="1"/>
    </xf>
    <xf numFmtId="0" fontId="6" fillId="4" borderId="5" xfId="0" applyFont="1" applyFill="1" applyBorder="1" applyAlignment="1">
      <alignment horizontal="center" vertical="center"/>
    </xf>
    <xf numFmtId="0" fontId="4" fillId="4" borderId="0" xfId="0" applyFont="1" applyFill="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xf numFmtId="0" fontId="1" fillId="0" borderId="15" xfId="0" applyFont="1" applyBorder="1" applyAlignment="1">
      <alignment horizontal="left" vertical="center" wrapText="1"/>
    </xf>
    <xf numFmtId="0" fontId="1" fillId="0" borderId="0" xfId="0" applyFont="1" applyBorder="1" applyAlignment="1">
      <alignment horizontal="left" vertical="center" wrapText="1"/>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2" borderId="0" xfId="0" applyFill="1" applyBorder="1" applyAlignment="1">
      <alignment horizontal="center" vertical="center" wrapText="1"/>
    </xf>
    <xf numFmtId="0" fontId="0" fillId="0" borderId="0" xfId="0" applyBorder="1" applyAlignment="1">
      <alignment horizontal="center" vertical="center"/>
    </xf>
    <xf numFmtId="0" fontId="0" fillId="0" borderId="15" xfId="0" applyBorder="1" applyAlignment="1">
      <alignment horizontal="center" vertical="center"/>
    </xf>
    <xf numFmtId="0" fontId="0" fillId="2" borderId="0" xfId="0" applyFill="1" applyBorder="1"/>
    <xf numFmtId="0" fontId="0" fillId="0" borderId="15" xfId="0" applyBorder="1"/>
    <xf numFmtId="165" fontId="0" fillId="0" borderId="0" xfId="0" applyNumberFormat="1" applyBorder="1"/>
    <xf numFmtId="0" fontId="1" fillId="0" borderId="15" xfId="0" applyFont="1" applyBorder="1" applyAlignment="1">
      <alignment horizontal="left" wrapText="1"/>
    </xf>
    <xf numFmtId="0" fontId="1" fillId="0" borderId="0"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0" fillId="0" borderId="18" xfId="0" applyBorder="1"/>
    <xf numFmtId="0" fontId="9" fillId="8"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99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8F4B-7F3D-4305-9C0D-65C003925F03}">
  <dimension ref="A1:R32"/>
  <sheetViews>
    <sheetView tabSelected="1" workbookViewId="0">
      <selection sqref="A1:G5"/>
    </sheetView>
  </sheetViews>
  <sheetFormatPr defaultRowHeight="15" x14ac:dyDescent="0.25"/>
  <cols>
    <col min="1" max="1" width="8.42578125" customWidth="1"/>
    <col min="7" max="7" width="4.42578125" customWidth="1"/>
    <col min="14" max="14" width="10.140625" bestFit="1" customWidth="1"/>
    <col min="16" max="16" width="15" customWidth="1"/>
    <col min="17" max="17" width="15.28515625" customWidth="1"/>
    <col min="18" max="18" width="10.85546875" customWidth="1"/>
  </cols>
  <sheetData>
    <row r="1" spans="1:18" ht="15" customHeight="1" x14ac:dyDescent="0.25">
      <c r="A1" s="29" t="s">
        <v>6</v>
      </c>
      <c r="B1" s="29"/>
      <c r="C1" s="29"/>
      <c r="D1" s="29"/>
      <c r="E1" s="29"/>
      <c r="F1" s="29"/>
      <c r="G1" s="29"/>
      <c r="I1" s="30" t="s">
        <v>0</v>
      </c>
      <c r="J1" s="30" t="s">
        <v>7</v>
      </c>
      <c r="K1" s="30"/>
      <c r="L1" s="30" t="s">
        <v>8</v>
      </c>
      <c r="M1" s="30"/>
      <c r="N1" s="27" t="s">
        <v>9</v>
      </c>
      <c r="O1" s="27" t="s">
        <v>22</v>
      </c>
      <c r="P1" s="27" t="s">
        <v>10</v>
      </c>
      <c r="Q1" s="27" t="s">
        <v>23</v>
      </c>
    </row>
    <row r="2" spans="1:18" x14ac:dyDescent="0.25">
      <c r="A2" s="29"/>
      <c r="B2" s="29"/>
      <c r="C2" s="29"/>
      <c r="D2" s="29"/>
      <c r="E2" s="29"/>
      <c r="F2" s="29"/>
      <c r="G2" s="29"/>
      <c r="I2" s="30"/>
      <c r="J2" s="2" t="s">
        <v>1</v>
      </c>
      <c r="K2" s="2" t="s">
        <v>2</v>
      </c>
      <c r="L2" s="2" t="s">
        <v>1</v>
      </c>
      <c r="M2" s="2" t="s">
        <v>2</v>
      </c>
      <c r="N2" s="27"/>
      <c r="O2" s="27"/>
      <c r="P2" s="27"/>
      <c r="Q2" s="27"/>
    </row>
    <row r="3" spans="1:18" x14ac:dyDescent="0.25">
      <c r="A3" s="29"/>
      <c r="B3" s="29"/>
      <c r="C3" s="29"/>
      <c r="D3" s="29"/>
      <c r="E3" s="29"/>
      <c r="F3" s="29"/>
      <c r="G3" s="29"/>
      <c r="I3" s="2">
        <v>0</v>
      </c>
      <c r="J3" s="2">
        <v>0</v>
      </c>
      <c r="K3" s="2">
        <v>20000</v>
      </c>
      <c r="L3" s="2">
        <v>0</v>
      </c>
      <c r="M3" s="2">
        <v>50000</v>
      </c>
      <c r="N3" s="2">
        <f>+J3-K3</f>
        <v>-20000</v>
      </c>
      <c r="O3" s="2">
        <f>+L3-M3</f>
        <v>-50000</v>
      </c>
      <c r="P3" s="4">
        <f>+N3/(1+0.08)^I3</f>
        <v>-20000</v>
      </c>
      <c r="Q3" s="4">
        <f>+O3/(1+0.08)^I3</f>
        <v>-50000</v>
      </c>
    </row>
    <row r="4" spans="1:18" x14ac:dyDescent="0.25">
      <c r="A4" s="29"/>
      <c r="B4" s="29"/>
      <c r="C4" s="29"/>
      <c r="D4" s="29"/>
      <c r="E4" s="29"/>
      <c r="F4" s="29"/>
      <c r="G4" s="29"/>
      <c r="I4" s="2">
        <v>1</v>
      </c>
      <c r="J4" s="2">
        <v>9000</v>
      </c>
      <c r="K4" s="2">
        <v>2000</v>
      </c>
      <c r="L4" s="2">
        <v>20000</v>
      </c>
      <c r="M4" s="2">
        <v>5000</v>
      </c>
      <c r="N4" s="2">
        <f>+J4-K4</f>
        <v>7000</v>
      </c>
      <c r="O4" s="2">
        <f t="shared" ref="O4:O13" si="0">+L4-M4</f>
        <v>15000</v>
      </c>
      <c r="P4" s="4">
        <f>+N4/(1+0.08)^I4</f>
        <v>6481.4814814814808</v>
      </c>
      <c r="Q4" s="4">
        <f t="shared" ref="Q4:Q12" si="1">+O4/(1+0.08)^I4</f>
        <v>13888.888888888889</v>
      </c>
    </row>
    <row r="5" spans="1:18" x14ac:dyDescent="0.25">
      <c r="A5" s="29"/>
      <c r="B5" s="29"/>
      <c r="C5" s="29"/>
      <c r="D5" s="29"/>
      <c r="E5" s="29"/>
      <c r="F5" s="29"/>
      <c r="G5" s="29"/>
      <c r="I5" s="2">
        <v>2</v>
      </c>
      <c r="J5" s="2">
        <v>9000</v>
      </c>
      <c r="K5" s="2">
        <v>2200</v>
      </c>
      <c r="L5" s="2">
        <v>20000</v>
      </c>
      <c r="M5" s="2">
        <v>5000</v>
      </c>
      <c r="N5" s="2">
        <f t="shared" ref="N5:N13" si="2">+J5-K5</f>
        <v>6800</v>
      </c>
      <c r="O5" s="2">
        <f t="shared" si="0"/>
        <v>15000</v>
      </c>
      <c r="P5" s="4">
        <f>+N5/(1+0.08)^I5</f>
        <v>5829.9039780521252</v>
      </c>
      <c r="Q5" s="4">
        <f t="shared" si="1"/>
        <v>12860.082304526748</v>
      </c>
    </row>
    <row r="6" spans="1:18" x14ac:dyDescent="0.25">
      <c r="A6" s="33" t="s">
        <v>0</v>
      </c>
      <c r="B6" s="33" t="s">
        <v>7</v>
      </c>
      <c r="C6" s="33"/>
      <c r="D6" s="33" t="s">
        <v>8</v>
      </c>
      <c r="E6" s="33"/>
      <c r="F6" s="31"/>
      <c r="G6" s="32"/>
      <c r="I6" s="2">
        <v>3</v>
      </c>
      <c r="J6" s="2">
        <v>9000</v>
      </c>
      <c r="K6" s="2">
        <v>2500</v>
      </c>
      <c r="L6" s="2">
        <v>18000</v>
      </c>
      <c r="M6" s="2">
        <v>6000</v>
      </c>
      <c r="N6" s="2">
        <f t="shared" si="2"/>
        <v>6500</v>
      </c>
      <c r="O6" s="2">
        <f t="shared" si="0"/>
        <v>12000</v>
      </c>
      <c r="P6" s="4">
        <f t="shared" ref="P6:P13" si="3">+N6/(1+0.08)^I6</f>
        <v>5159.9095666311023</v>
      </c>
      <c r="Q6" s="4">
        <f t="shared" si="1"/>
        <v>9525.9868922420355</v>
      </c>
    </row>
    <row r="7" spans="1:18" x14ac:dyDescent="0.25">
      <c r="A7" s="33"/>
      <c r="B7" s="13" t="s">
        <v>1</v>
      </c>
      <c r="C7" s="13" t="s">
        <v>2</v>
      </c>
      <c r="D7" s="13" t="s">
        <v>1</v>
      </c>
      <c r="E7" s="13" t="s">
        <v>2</v>
      </c>
      <c r="F7" s="31"/>
      <c r="G7" s="32"/>
      <c r="I7" s="2">
        <v>4</v>
      </c>
      <c r="J7" s="2">
        <v>8500</v>
      </c>
      <c r="K7" s="2">
        <v>2900</v>
      </c>
      <c r="L7" s="2">
        <v>18000</v>
      </c>
      <c r="M7" s="2">
        <v>6000</v>
      </c>
      <c r="N7" s="2">
        <f t="shared" si="2"/>
        <v>5600</v>
      </c>
      <c r="O7" s="2">
        <f t="shared" si="0"/>
        <v>12000</v>
      </c>
      <c r="P7" s="4">
        <f t="shared" si="3"/>
        <v>4116.1671756601381</v>
      </c>
      <c r="Q7" s="4">
        <f t="shared" si="1"/>
        <v>8820.3582335574392</v>
      </c>
    </row>
    <row r="8" spans="1:18" x14ac:dyDescent="0.25">
      <c r="A8" s="14">
        <v>1</v>
      </c>
      <c r="B8" s="14">
        <v>9000</v>
      </c>
      <c r="C8" s="14">
        <v>2000</v>
      </c>
      <c r="D8" s="14">
        <v>20000</v>
      </c>
      <c r="E8" s="14">
        <v>5000</v>
      </c>
      <c r="F8" s="31"/>
      <c r="G8" s="32"/>
      <c r="I8" s="2">
        <v>5</v>
      </c>
      <c r="J8" s="2">
        <v>8500</v>
      </c>
      <c r="K8" s="2">
        <v>3400</v>
      </c>
      <c r="L8" s="2">
        <v>16000</v>
      </c>
      <c r="M8" s="2">
        <v>7000</v>
      </c>
      <c r="N8" s="2">
        <f t="shared" si="2"/>
        <v>5100</v>
      </c>
      <c r="O8" s="2">
        <f t="shared" si="0"/>
        <v>9000</v>
      </c>
      <c r="P8" s="4">
        <f t="shared" si="3"/>
        <v>3470.9743048721402</v>
      </c>
      <c r="Q8" s="4">
        <f t="shared" si="1"/>
        <v>6125.2487733037769</v>
      </c>
    </row>
    <row r="9" spans="1:18" x14ac:dyDescent="0.25">
      <c r="A9" s="14">
        <v>2</v>
      </c>
      <c r="B9" s="14">
        <v>9000</v>
      </c>
      <c r="C9" s="14">
        <v>2200</v>
      </c>
      <c r="D9" s="14">
        <v>20000</v>
      </c>
      <c r="E9" s="14">
        <v>5000</v>
      </c>
      <c r="F9" s="31"/>
      <c r="G9" s="32"/>
      <c r="I9" s="2">
        <v>6</v>
      </c>
      <c r="J9" s="2">
        <v>8500</v>
      </c>
      <c r="K9" s="2">
        <v>4000</v>
      </c>
      <c r="L9" s="2">
        <v>16000</v>
      </c>
      <c r="M9" s="2">
        <v>7000</v>
      </c>
      <c r="N9" s="2">
        <f t="shared" si="2"/>
        <v>4500</v>
      </c>
      <c r="O9" s="2">
        <f t="shared" si="0"/>
        <v>9000</v>
      </c>
      <c r="P9" s="4">
        <f t="shared" si="3"/>
        <v>2835.7633209739706</v>
      </c>
      <c r="Q9" s="4">
        <f t="shared" si="1"/>
        <v>5671.5266419479412</v>
      </c>
    </row>
    <row r="10" spans="1:18" x14ac:dyDescent="0.25">
      <c r="A10" s="14">
        <v>3</v>
      </c>
      <c r="B10" s="14">
        <v>9000</v>
      </c>
      <c r="C10" s="14">
        <v>2500</v>
      </c>
      <c r="D10" s="14">
        <v>18000</v>
      </c>
      <c r="E10" s="14">
        <v>6000</v>
      </c>
      <c r="F10" s="31"/>
      <c r="G10" s="32"/>
      <c r="I10" s="2">
        <v>7</v>
      </c>
      <c r="J10" s="2">
        <v>8000</v>
      </c>
      <c r="K10" s="2">
        <v>4700</v>
      </c>
      <c r="L10" s="2">
        <v>14000</v>
      </c>
      <c r="M10" s="2">
        <v>8000</v>
      </c>
      <c r="N10" s="2">
        <f t="shared" si="2"/>
        <v>3300</v>
      </c>
      <c r="O10" s="2">
        <f t="shared" si="0"/>
        <v>6000</v>
      </c>
      <c r="P10" s="4">
        <f>+N10/(1+0.08)^I10</f>
        <v>1925.5183043650416</v>
      </c>
      <c r="Q10" s="4">
        <f t="shared" si="1"/>
        <v>3500.942371572803</v>
      </c>
    </row>
    <row r="11" spans="1:18" x14ac:dyDescent="0.25">
      <c r="A11" s="14">
        <v>4</v>
      </c>
      <c r="B11" s="14">
        <v>8500</v>
      </c>
      <c r="C11" s="14">
        <v>2900</v>
      </c>
      <c r="D11" s="14">
        <v>18000</v>
      </c>
      <c r="E11" s="14">
        <v>6000</v>
      </c>
      <c r="F11" s="31"/>
      <c r="G11" s="32"/>
      <c r="I11" s="2">
        <v>8</v>
      </c>
      <c r="J11" s="2">
        <v>8000</v>
      </c>
      <c r="K11" s="2">
        <v>5500</v>
      </c>
      <c r="L11" s="2">
        <v>14000</v>
      </c>
      <c r="M11" s="2">
        <v>8000</v>
      </c>
      <c r="N11" s="2">
        <f t="shared" si="2"/>
        <v>2500</v>
      </c>
      <c r="O11" s="2">
        <f t="shared" si="0"/>
        <v>6000</v>
      </c>
      <c r="P11" s="4">
        <f t="shared" si="3"/>
        <v>1350.6722112549394</v>
      </c>
      <c r="Q11" s="4">
        <f t="shared" si="1"/>
        <v>3241.6133070118544</v>
      </c>
    </row>
    <row r="12" spans="1:18" x14ac:dyDescent="0.25">
      <c r="A12" s="14">
        <v>5</v>
      </c>
      <c r="B12" s="14">
        <v>8500</v>
      </c>
      <c r="C12" s="14">
        <v>3400</v>
      </c>
      <c r="D12" s="14">
        <v>16000</v>
      </c>
      <c r="E12" s="14">
        <v>7000</v>
      </c>
      <c r="F12" s="31"/>
      <c r="G12" s="32"/>
      <c r="I12" s="2">
        <v>9</v>
      </c>
      <c r="J12" s="2">
        <v>8000</v>
      </c>
      <c r="K12" s="2">
        <v>6400</v>
      </c>
      <c r="L12" s="2">
        <v>12000</v>
      </c>
      <c r="M12" s="2">
        <v>9000</v>
      </c>
      <c r="N12" s="2">
        <f t="shared" si="2"/>
        <v>1600</v>
      </c>
      <c r="O12" s="2">
        <f t="shared" si="0"/>
        <v>3000</v>
      </c>
      <c r="P12" s="4">
        <f t="shared" si="3"/>
        <v>800.3983474103344</v>
      </c>
      <c r="Q12" s="4">
        <f t="shared" si="1"/>
        <v>1500.7469013943771</v>
      </c>
    </row>
    <row r="13" spans="1:18" x14ac:dyDescent="0.25">
      <c r="A13" s="14">
        <v>6</v>
      </c>
      <c r="B13" s="14">
        <v>8500</v>
      </c>
      <c r="C13" s="14">
        <v>4000</v>
      </c>
      <c r="D13" s="14">
        <v>16000</v>
      </c>
      <c r="E13" s="14">
        <v>7000</v>
      </c>
      <c r="F13" s="31"/>
      <c r="G13" s="32"/>
      <c r="I13" s="2">
        <v>10</v>
      </c>
      <c r="J13" s="2">
        <v>7500</v>
      </c>
      <c r="K13" s="2">
        <v>7400</v>
      </c>
      <c r="L13" s="2">
        <v>12000</v>
      </c>
      <c r="M13" s="2">
        <v>9000</v>
      </c>
      <c r="N13" s="2">
        <f t="shared" si="2"/>
        <v>100</v>
      </c>
      <c r="O13" s="2">
        <f t="shared" si="0"/>
        <v>3000</v>
      </c>
      <c r="P13" s="4">
        <f t="shared" si="3"/>
        <v>46.319348808468426</v>
      </c>
      <c r="Q13" s="4">
        <f>+O13/(1+0.08)^I13</f>
        <v>1389.5804642540527</v>
      </c>
    </row>
    <row r="14" spans="1:18" x14ac:dyDescent="0.25">
      <c r="A14" s="14">
        <v>7</v>
      </c>
      <c r="B14" s="14">
        <v>8000</v>
      </c>
      <c r="C14" s="14">
        <v>4700</v>
      </c>
      <c r="D14" s="14">
        <v>14000</v>
      </c>
      <c r="E14" s="14">
        <v>8000</v>
      </c>
      <c r="F14" s="31"/>
      <c r="G14" s="32"/>
      <c r="O14" s="6" t="s">
        <v>11</v>
      </c>
      <c r="P14" s="15">
        <f>+SUM(P3:P13)</f>
        <v>12017.108039509743</v>
      </c>
      <c r="Q14" s="15">
        <f>+SUM(Q3:Q13)</f>
        <v>16524.974778699918</v>
      </c>
    </row>
    <row r="15" spans="1:18" x14ac:dyDescent="0.25">
      <c r="A15" s="14">
        <v>8</v>
      </c>
      <c r="B15" s="14">
        <v>8000</v>
      </c>
      <c r="C15" s="14">
        <v>5500</v>
      </c>
      <c r="D15" s="14">
        <v>14000</v>
      </c>
      <c r="E15" s="14">
        <v>8000</v>
      </c>
      <c r="F15" s="31"/>
      <c r="G15" s="32"/>
      <c r="N15" s="16"/>
      <c r="P15" s="16"/>
    </row>
    <row r="16" spans="1:18" x14ac:dyDescent="0.25">
      <c r="A16" s="14">
        <v>9</v>
      </c>
      <c r="B16" s="14">
        <v>8000</v>
      </c>
      <c r="C16" s="14">
        <v>6400</v>
      </c>
      <c r="D16" s="14">
        <v>12000</v>
      </c>
      <c r="E16" s="14">
        <v>9000</v>
      </c>
      <c r="F16" s="31"/>
      <c r="G16" s="32"/>
      <c r="O16" s="8" t="s">
        <v>20</v>
      </c>
      <c r="P16" s="8"/>
      <c r="Q16" s="8"/>
      <c r="R16" s="8"/>
    </row>
    <row r="17" spans="1:18" x14ac:dyDescent="0.25">
      <c r="A17" s="14">
        <v>10</v>
      </c>
      <c r="B17" s="14">
        <v>7500</v>
      </c>
      <c r="C17" s="14">
        <v>7400</v>
      </c>
      <c r="D17" s="14">
        <v>12000</v>
      </c>
      <c r="E17" s="14">
        <v>9000</v>
      </c>
      <c r="F17" s="31"/>
      <c r="G17" s="32"/>
      <c r="O17" s="8" t="s">
        <v>21</v>
      </c>
      <c r="P17" s="8"/>
      <c r="Q17" s="8"/>
      <c r="R17" s="8"/>
    </row>
    <row r="18" spans="1:18" ht="15" customHeight="1" x14ac:dyDescent="0.25">
      <c r="A18" s="28" t="s">
        <v>18</v>
      </c>
      <c r="B18" s="28"/>
      <c r="C18" s="28"/>
      <c r="D18" s="28"/>
      <c r="E18" s="28"/>
      <c r="F18" s="28"/>
      <c r="G18" s="28"/>
      <c r="O18" s="8" t="s">
        <v>31</v>
      </c>
      <c r="P18" s="8"/>
      <c r="Q18" s="8"/>
      <c r="R18" s="8"/>
    </row>
    <row r="19" spans="1:18" x14ac:dyDescent="0.25">
      <c r="A19" s="28"/>
      <c r="B19" s="28"/>
      <c r="C19" s="28"/>
      <c r="D19" s="28"/>
      <c r="E19" s="28"/>
      <c r="F19" s="28"/>
      <c r="G19" s="28"/>
    </row>
    <row r="20" spans="1:18" x14ac:dyDescent="0.25">
      <c r="A20" s="28"/>
      <c r="B20" s="28"/>
      <c r="C20" s="28"/>
      <c r="D20" s="28"/>
      <c r="E20" s="28"/>
      <c r="F20" s="28"/>
      <c r="G20" s="28"/>
    </row>
    <row r="21" spans="1:18" x14ac:dyDescent="0.25">
      <c r="A21" s="28"/>
      <c r="B21" s="28"/>
      <c r="C21" s="28"/>
      <c r="D21" s="28"/>
      <c r="E21" s="28"/>
      <c r="F21" s="28"/>
      <c r="G21" s="28"/>
    </row>
    <row r="22" spans="1:18" x14ac:dyDescent="0.25">
      <c r="A22" s="28"/>
      <c r="B22" s="28"/>
      <c r="C22" s="28"/>
      <c r="D22" s="28"/>
      <c r="E22" s="28"/>
      <c r="F22" s="28"/>
      <c r="G22" s="28"/>
    </row>
    <row r="23" spans="1:18" ht="15" customHeight="1" x14ac:dyDescent="0.25">
      <c r="A23" s="29" t="s">
        <v>19</v>
      </c>
      <c r="B23" s="29"/>
      <c r="C23" s="29"/>
      <c r="D23" s="29"/>
      <c r="E23" s="29"/>
      <c r="F23" s="29"/>
      <c r="G23" s="29"/>
    </row>
    <row r="24" spans="1:18" x14ac:dyDescent="0.25">
      <c r="A24" s="29"/>
      <c r="B24" s="29"/>
      <c r="C24" s="29"/>
      <c r="D24" s="29"/>
      <c r="E24" s="29"/>
      <c r="F24" s="29"/>
      <c r="G24" s="29"/>
    </row>
    <row r="25" spans="1:18" x14ac:dyDescent="0.25">
      <c r="A25" s="29"/>
      <c r="B25" s="29"/>
      <c r="C25" s="29"/>
      <c r="D25" s="29"/>
      <c r="E25" s="29"/>
      <c r="F25" s="29"/>
      <c r="G25" s="29"/>
    </row>
    <row r="26" spans="1:18" x14ac:dyDescent="0.25">
      <c r="A26" s="29"/>
      <c r="B26" s="29"/>
      <c r="C26" s="29"/>
      <c r="D26" s="29"/>
      <c r="E26" s="29"/>
      <c r="F26" s="29"/>
      <c r="G26" s="29"/>
    </row>
    <row r="27" spans="1:18" x14ac:dyDescent="0.25">
      <c r="A27" s="29"/>
      <c r="B27" s="29"/>
      <c r="C27" s="29"/>
      <c r="D27" s="29"/>
      <c r="E27" s="29"/>
      <c r="F27" s="29"/>
      <c r="G27" s="29"/>
    </row>
    <row r="28" spans="1:18" x14ac:dyDescent="0.25">
      <c r="A28" s="29" t="s">
        <v>42</v>
      </c>
      <c r="B28" s="29"/>
      <c r="C28" s="29"/>
      <c r="D28" s="29"/>
      <c r="E28" s="29"/>
      <c r="F28" s="29"/>
      <c r="G28" s="29"/>
    </row>
    <row r="29" spans="1:18" x14ac:dyDescent="0.25">
      <c r="A29" s="29"/>
      <c r="B29" s="29"/>
      <c r="C29" s="29"/>
      <c r="D29" s="29"/>
      <c r="E29" s="29"/>
      <c r="F29" s="29"/>
      <c r="G29" s="29"/>
    </row>
    <row r="30" spans="1:18" x14ac:dyDescent="0.25">
      <c r="A30" s="29"/>
      <c r="B30" s="29"/>
      <c r="C30" s="29"/>
      <c r="D30" s="29"/>
      <c r="E30" s="29"/>
      <c r="F30" s="29"/>
      <c r="G30" s="29"/>
    </row>
    <row r="31" spans="1:18" x14ac:dyDescent="0.25">
      <c r="A31" s="29"/>
      <c r="B31" s="29"/>
      <c r="C31" s="29"/>
      <c r="D31" s="29"/>
      <c r="E31" s="29"/>
      <c r="F31" s="29"/>
      <c r="G31" s="29"/>
    </row>
    <row r="32" spans="1:18" x14ac:dyDescent="0.25">
      <c r="A32" s="29"/>
      <c r="B32" s="29"/>
      <c r="C32" s="29"/>
      <c r="D32" s="29"/>
      <c r="E32" s="29"/>
      <c r="F32" s="29"/>
      <c r="G32" s="29"/>
    </row>
  </sheetData>
  <mergeCells count="15">
    <mergeCell ref="Q1:Q2"/>
    <mergeCell ref="A18:G22"/>
    <mergeCell ref="A23:G27"/>
    <mergeCell ref="A28:G32"/>
    <mergeCell ref="I1:I2"/>
    <mergeCell ref="J1:K1"/>
    <mergeCell ref="L1:M1"/>
    <mergeCell ref="N1:N2"/>
    <mergeCell ref="O1:O2"/>
    <mergeCell ref="P1:P2"/>
    <mergeCell ref="F6:G17"/>
    <mergeCell ref="A1:G5"/>
    <mergeCell ref="A6:A7"/>
    <mergeCell ref="B6:C6"/>
    <mergeCell ref="D6:E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503D-CF6B-482D-8C42-C41955AEE818}">
  <dimension ref="A1:W69"/>
  <sheetViews>
    <sheetView topLeftCell="F1" workbookViewId="0">
      <selection activeCell="P14" sqref="P14"/>
    </sheetView>
  </sheetViews>
  <sheetFormatPr defaultRowHeight="15" x14ac:dyDescent="0.25"/>
  <cols>
    <col min="1" max="1" width="8.42578125" customWidth="1"/>
    <col min="7" max="7" width="4.42578125" customWidth="1"/>
    <col min="14" max="14" width="10.140625" bestFit="1" customWidth="1"/>
    <col min="16" max="16" width="15" customWidth="1"/>
    <col min="17" max="17" width="15.28515625" customWidth="1"/>
    <col min="18" max="19" width="10.5703125" customWidth="1"/>
    <col min="20" max="20" width="10.85546875" customWidth="1"/>
    <col min="21" max="21" width="10.42578125" customWidth="1"/>
    <col min="22" max="22" width="11" customWidth="1"/>
    <col min="23" max="23" width="14.140625" customWidth="1"/>
  </cols>
  <sheetData>
    <row r="1" spans="1:19" ht="15" customHeight="1" x14ac:dyDescent="0.25">
      <c r="A1" s="29" t="s">
        <v>6</v>
      </c>
      <c r="B1" s="29"/>
      <c r="C1" s="29"/>
      <c r="D1" s="29"/>
      <c r="E1" s="29"/>
      <c r="F1" s="29"/>
      <c r="G1" s="29"/>
      <c r="I1" s="30" t="s">
        <v>0</v>
      </c>
      <c r="J1" s="30" t="s">
        <v>7</v>
      </c>
      <c r="K1" s="30"/>
      <c r="L1" s="30" t="s">
        <v>8</v>
      </c>
      <c r="M1" s="30"/>
      <c r="N1" s="27" t="s">
        <v>9</v>
      </c>
      <c r="O1" s="27" t="s">
        <v>22</v>
      </c>
      <c r="P1" s="27" t="s">
        <v>10</v>
      </c>
      <c r="Q1" s="27" t="s">
        <v>23</v>
      </c>
      <c r="R1" s="1"/>
      <c r="S1" s="1"/>
    </row>
    <row r="2" spans="1:19" x14ac:dyDescent="0.25">
      <c r="A2" s="29"/>
      <c r="B2" s="29"/>
      <c r="C2" s="29"/>
      <c r="D2" s="29"/>
      <c r="E2" s="29"/>
      <c r="F2" s="29"/>
      <c r="G2" s="29"/>
      <c r="I2" s="30"/>
      <c r="J2" s="2" t="s">
        <v>1</v>
      </c>
      <c r="K2" s="2" t="s">
        <v>2</v>
      </c>
      <c r="L2" s="2" t="s">
        <v>1</v>
      </c>
      <c r="M2" s="2" t="s">
        <v>2</v>
      </c>
      <c r="N2" s="27"/>
      <c r="O2" s="27"/>
      <c r="P2" s="27"/>
      <c r="Q2" s="27"/>
      <c r="R2" s="1"/>
      <c r="S2" s="1"/>
    </row>
    <row r="3" spans="1:19" x14ac:dyDescent="0.25">
      <c r="A3" s="29"/>
      <c r="B3" s="29"/>
      <c r="C3" s="29"/>
      <c r="D3" s="29"/>
      <c r="E3" s="29"/>
      <c r="F3" s="29"/>
      <c r="G3" s="29"/>
      <c r="I3" s="2">
        <v>0</v>
      </c>
      <c r="J3" s="2">
        <v>0</v>
      </c>
      <c r="K3" s="2">
        <v>20000</v>
      </c>
      <c r="L3" s="2">
        <v>0</v>
      </c>
      <c r="M3" s="2">
        <v>50000</v>
      </c>
      <c r="N3" s="2">
        <f>+J3-K3</f>
        <v>-20000</v>
      </c>
      <c r="O3" s="2">
        <f>+L3-M3</f>
        <v>-50000</v>
      </c>
      <c r="P3" s="4">
        <f>+N3/(1+0.08)^I3</f>
        <v>-20000</v>
      </c>
      <c r="Q3" s="4">
        <f>+O3/(1+0.08)^I3</f>
        <v>-50000</v>
      </c>
      <c r="R3" s="4"/>
      <c r="S3" s="4"/>
    </row>
    <row r="4" spans="1:19" x14ac:dyDescent="0.25">
      <c r="A4" s="29"/>
      <c r="B4" s="29"/>
      <c r="C4" s="29"/>
      <c r="D4" s="29"/>
      <c r="E4" s="29"/>
      <c r="F4" s="29"/>
      <c r="G4" s="29"/>
      <c r="I4" s="2">
        <v>1</v>
      </c>
      <c r="J4" s="2">
        <v>9000</v>
      </c>
      <c r="K4" s="2">
        <v>2000</v>
      </c>
      <c r="L4" s="2">
        <v>20000</v>
      </c>
      <c r="M4" s="2">
        <v>5000</v>
      </c>
      <c r="N4" s="2">
        <f t="shared" ref="N4:N13" si="0">+J4-K4</f>
        <v>7000</v>
      </c>
      <c r="O4" s="2">
        <f t="shared" ref="O4:O13" si="1">+L4-M4</f>
        <v>15000</v>
      </c>
      <c r="P4" s="4">
        <f t="shared" ref="P4:P13" si="2">+N4/(1+0.08)^I4</f>
        <v>6481.4814814814808</v>
      </c>
      <c r="Q4" s="4">
        <f t="shared" ref="Q4:Q12" si="3">+O4/(1+0.08)^I4</f>
        <v>13888.888888888889</v>
      </c>
      <c r="R4" s="4"/>
      <c r="S4" s="4"/>
    </row>
    <row r="5" spans="1:19" x14ac:dyDescent="0.25">
      <c r="A5" s="29"/>
      <c r="B5" s="29"/>
      <c r="C5" s="29"/>
      <c r="D5" s="29"/>
      <c r="E5" s="29"/>
      <c r="F5" s="29"/>
      <c r="G5" s="29"/>
      <c r="I5" s="2">
        <v>2</v>
      </c>
      <c r="J5" s="2">
        <v>9000</v>
      </c>
      <c r="K5" s="2">
        <v>2200</v>
      </c>
      <c r="L5" s="2">
        <v>20000</v>
      </c>
      <c r="M5" s="2">
        <v>5000</v>
      </c>
      <c r="N5" s="2">
        <f t="shared" si="0"/>
        <v>6800</v>
      </c>
      <c r="O5" s="2">
        <f t="shared" si="1"/>
        <v>15000</v>
      </c>
      <c r="P5" s="4">
        <f t="shared" si="2"/>
        <v>5829.9039780521252</v>
      </c>
      <c r="Q5" s="4">
        <f t="shared" si="3"/>
        <v>12860.082304526748</v>
      </c>
      <c r="R5" s="4"/>
      <c r="S5" s="4"/>
    </row>
    <row r="6" spans="1:19" x14ac:dyDescent="0.25">
      <c r="A6" s="33" t="s">
        <v>0</v>
      </c>
      <c r="B6" s="33" t="s">
        <v>7</v>
      </c>
      <c r="C6" s="33"/>
      <c r="D6" s="33" t="s">
        <v>8</v>
      </c>
      <c r="E6" s="33"/>
      <c r="F6" s="31"/>
      <c r="G6" s="32"/>
      <c r="I6" s="2">
        <v>3</v>
      </c>
      <c r="J6" s="2">
        <v>9000</v>
      </c>
      <c r="K6" s="2">
        <v>2500</v>
      </c>
      <c r="L6" s="2">
        <v>18000</v>
      </c>
      <c r="M6" s="2">
        <v>6000</v>
      </c>
      <c r="N6" s="2">
        <f t="shared" si="0"/>
        <v>6500</v>
      </c>
      <c r="O6" s="2">
        <f t="shared" si="1"/>
        <v>12000</v>
      </c>
      <c r="P6" s="4">
        <f t="shared" si="2"/>
        <v>5159.9095666311023</v>
      </c>
      <c r="Q6" s="4">
        <f t="shared" si="3"/>
        <v>9525.9868922420355</v>
      </c>
      <c r="R6" s="4"/>
      <c r="S6" s="4"/>
    </row>
    <row r="7" spans="1:19" x14ac:dyDescent="0.25">
      <c r="A7" s="33"/>
      <c r="B7" s="13" t="s">
        <v>1</v>
      </c>
      <c r="C7" s="13" t="s">
        <v>2</v>
      </c>
      <c r="D7" s="13" t="s">
        <v>1</v>
      </c>
      <c r="E7" s="13" t="s">
        <v>2</v>
      </c>
      <c r="F7" s="31"/>
      <c r="G7" s="32"/>
      <c r="I7" s="2">
        <v>4</v>
      </c>
      <c r="J7" s="2">
        <v>8500</v>
      </c>
      <c r="K7" s="2">
        <v>2900</v>
      </c>
      <c r="L7" s="2">
        <v>18000</v>
      </c>
      <c r="M7" s="2">
        <v>6000</v>
      </c>
      <c r="N7" s="2">
        <f t="shared" si="0"/>
        <v>5600</v>
      </c>
      <c r="O7" s="2">
        <f t="shared" si="1"/>
        <v>12000</v>
      </c>
      <c r="P7" s="4">
        <f t="shared" si="2"/>
        <v>4116.1671756601381</v>
      </c>
      <c r="Q7" s="4">
        <f t="shared" si="3"/>
        <v>8820.3582335574392</v>
      </c>
      <c r="R7" s="4"/>
      <c r="S7" s="4"/>
    </row>
    <row r="8" spans="1:19" x14ac:dyDescent="0.25">
      <c r="A8" s="14">
        <v>1</v>
      </c>
      <c r="B8" s="14">
        <v>9000</v>
      </c>
      <c r="C8" s="14">
        <v>2000</v>
      </c>
      <c r="D8" s="14">
        <v>20000</v>
      </c>
      <c r="E8" s="14">
        <v>5000</v>
      </c>
      <c r="F8" s="31"/>
      <c r="G8" s="32"/>
      <c r="I8" s="2">
        <v>5</v>
      </c>
      <c r="J8" s="2">
        <v>8500</v>
      </c>
      <c r="K8" s="2">
        <v>3400</v>
      </c>
      <c r="L8" s="2">
        <v>16000</v>
      </c>
      <c r="M8" s="2">
        <v>7000</v>
      </c>
      <c r="N8" s="2">
        <f t="shared" si="0"/>
        <v>5100</v>
      </c>
      <c r="O8" s="2">
        <f t="shared" si="1"/>
        <v>9000</v>
      </c>
      <c r="P8" s="4">
        <f t="shared" si="2"/>
        <v>3470.9743048721402</v>
      </c>
      <c r="Q8" s="4">
        <f t="shared" si="3"/>
        <v>6125.2487733037769</v>
      </c>
      <c r="R8" s="4"/>
      <c r="S8" s="4"/>
    </row>
    <row r="9" spans="1:19" x14ac:dyDescent="0.25">
      <c r="A9" s="14">
        <v>2</v>
      </c>
      <c r="B9" s="14">
        <v>9000</v>
      </c>
      <c r="C9" s="14">
        <v>2200</v>
      </c>
      <c r="D9" s="14">
        <v>20000</v>
      </c>
      <c r="E9" s="14">
        <v>5000</v>
      </c>
      <c r="F9" s="31"/>
      <c r="G9" s="32"/>
      <c r="I9" s="2">
        <v>6</v>
      </c>
      <c r="J9" s="2">
        <v>8500</v>
      </c>
      <c r="K9" s="2">
        <v>4000</v>
      </c>
      <c r="L9" s="2">
        <v>16000</v>
      </c>
      <c r="M9" s="2">
        <v>7000</v>
      </c>
      <c r="N9" s="2">
        <f t="shared" si="0"/>
        <v>4500</v>
      </c>
      <c r="O9" s="2">
        <f t="shared" si="1"/>
        <v>9000</v>
      </c>
      <c r="P9" s="4">
        <f t="shared" si="2"/>
        <v>2835.7633209739706</v>
      </c>
      <c r="Q9" s="4">
        <f t="shared" si="3"/>
        <v>5671.5266419479412</v>
      </c>
      <c r="R9" s="4"/>
      <c r="S9" s="4"/>
    </row>
    <row r="10" spans="1:19" x14ac:dyDescent="0.25">
      <c r="A10" s="14">
        <v>3</v>
      </c>
      <c r="B10" s="14">
        <v>9000</v>
      </c>
      <c r="C10" s="14">
        <v>2500</v>
      </c>
      <c r="D10" s="14">
        <v>18000</v>
      </c>
      <c r="E10" s="14">
        <v>6000</v>
      </c>
      <c r="F10" s="31"/>
      <c r="G10" s="32"/>
      <c r="I10" s="2">
        <v>7</v>
      </c>
      <c r="J10" s="2">
        <v>8000</v>
      </c>
      <c r="K10" s="2">
        <v>4700</v>
      </c>
      <c r="L10" s="2">
        <v>14000</v>
      </c>
      <c r="M10" s="2">
        <v>8000</v>
      </c>
      <c r="N10" s="2">
        <f t="shared" si="0"/>
        <v>3300</v>
      </c>
      <c r="O10" s="2">
        <f t="shared" si="1"/>
        <v>6000</v>
      </c>
      <c r="P10" s="4">
        <f t="shared" si="2"/>
        <v>1925.5183043650416</v>
      </c>
      <c r="Q10" s="4">
        <f t="shared" si="3"/>
        <v>3500.942371572803</v>
      </c>
      <c r="R10" s="4"/>
      <c r="S10" s="4"/>
    </row>
    <row r="11" spans="1:19" x14ac:dyDescent="0.25">
      <c r="A11" s="14">
        <v>4</v>
      </c>
      <c r="B11" s="14">
        <v>8500</v>
      </c>
      <c r="C11" s="14">
        <v>2900</v>
      </c>
      <c r="D11" s="14">
        <v>18000</v>
      </c>
      <c r="E11" s="14">
        <v>6000</v>
      </c>
      <c r="F11" s="31"/>
      <c r="G11" s="32"/>
      <c r="I11" s="2">
        <v>8</v>
      </c>
      <c r="J11" s="2">
        <v>8000</v>
      </c>
      <c r="K11" s="2">
        <v>5500</v>
      </c>
      <c r="L11" s="2">
        <v>14000</v>
      </c>
      <c r="M11" s="2">
        <v>8000</v>
      </c>
      <c r="N11" s="2">
        <f t="shared" si="0"/>
        <v>2500</v>
      </c>
      <c r="O11" s="2">
        <f t="shared" si="1"/>
        <v>6000</v>
      </c>
      <c r="P11" s="4">
        <f t="shared" si="2"/>
        <v>1350.6722112549394</v>
      </c>
      <c r="Q11" s="4">
        <f t="shared" si="3"/>
        <v>3241.6133070118544</v>
      </c>
      <c r="R11" s="4"/>
      <c r="S11" s="4"/>
    </row>
    <row r="12" spans="1:19" x14ac:dyDescent="0.25">
      <c r="A12" s="14">
        <v>5</v>
      </c>
      <c r="B12" s="14">
        <v>8500</v>
      </c>
      <c r="C12" s="14">
        <v>3400</v>
      </c>
      <c r="D12" s="14">
        <v>16000</v>
      </c>
      <c r="E12" s="14">
        <v>7000</v>
      </c>
      <c r="F12" s="31"/>
      <c r="G12" s="32"/>
      <c r="I12" s="2">
        <v>9</v>
      </c>
      <c r="J12" s="2">
        <v>8000</v>
      </c>
      <c r="K12" s="2">
        <v>6400</v>
      </c>
      <c r="L12" s="2">
        <v>12000</v>
      </c>
      <c r="M12" s="2">
        <v>9000</v>
      </c>
      <c r="N12" s="2">
        <f t="shared" si="0"/>
        <v>1600</v>
      </c>
      <c r="O12" s="2">
        <f t="shared" si="1"/>
        <v>3000</v>
      </c>
      <c r="P12" s="4">
        <f t="shared" si="2"/>
        <v>800.3983474103344</v>
      </c>
      <c r="Q12" s="4">
        <f t="shared" si="3"/>
        <v>1500.7469013943771</v>
      </c>
    </row>
    <row r="13" spans="1:19" x14ac:dyDescent="0.25">
      <c r="A13" s="14">
        <v>6</v>
      </c>
      <c r="B13" s="14">
        <v>8500</v>
      </c>
      <c r="C13" s="14">
        <v>4000</v>
      </c>
      <c r="D13" s="14">
        <v>16000</v>
      </c>
      <c r="E13" s="14">
        <v>7000</v>
      </c>
      <c r="F13" s="31"/>
      <c r="G13" s="32"/>
      <c r="I13" s="2">
        <v>10</v>
      </c>
      <c r="J13" s="2">
        <v>7500</v>
      </c>
      <c r="K13" s="2">
        <v>7400</v>
      </c>
      <c r="L13" s="2">
        <v>12000</v>
      </c>
      <c r="M13" s="2">
        <v>9000</v>
      </c>
      <c r="N13" s="2">
        <f t="shared" si="0"/>
        <v>100</v>
      </c>
      <c r="O13" s="2">
        <f t="shared" si="1"/>
        <v>3000</v>
      </c>
      <c r="P13" s="4">
        <f t="shared" si="2"/>
        <v>46.319348808468426</v>
      </c>
      <c r="Q13" s="4">
        <f>+O13/(1+0.08)^I13</f>
        <v>1389.5804642540527</v>
      </c>
      <c r="R13" s="4"/>
      <c r="S13" s="4"/>
    </row>
    <row r="14" spans="1:19" x14ac:dyDescent="0.25">
      <c r="A14" s="14">
        <v>7</v>
      </c>
      <c r="B14" s="14">
        <v>8000</v>
      </c>
      <c r="C14" s="14">
        <v>4700</v>
      </c>
      <c r="D14" s="14">
        <v>14000</v>
      </c>
      <c r="E14" s="14">
        <v>8000</v>
      </c>
      <c r="F14" s="31"/>
      <c r="G14" s="32"/>
      <c r="O14" s="6" t="s">
        <v>11</v>
      </c>
      <c r="P14" s="15">
        <f>+SUM(P3:P13)</f>
        <v>12017.108039509743</v>
      </c>
      <c r="Q14" s="15">
        <f>+SUM(Q3:Q13)</f>
        <v>16524.974778699918</v>
      </c>
      <c r="R14" s="4"/>
      <c r="S14" s="4"/>
    </row>
    <row r="15" spans="1:19" x14ac:dyDescent="0.25">
      <c r="A15" s="14">
        <v>8</v>
      </c>
      <c r="B15" s="14">
        <v>8000</v>
      </c>
      <c r="C15" s="14">
        <v>5500</v>
      </c>
      <c r="D15" s="14">
        <v>14000</v>
      </c>
      <c r="E15" s="14">
        <v>8000</v>
      </c>
      <c r="F15" s="31"/>
      <c r="G15" s="32"/>
      <c r="N15" s="16"/>
      <c r="P15" s="16"/>
    </row>
    <row r="16" spans="1:19" x14ac:dyDescent="0.25">
      <c r="A16" s="14">
        <v>9</v>
      </c>
      <c r="B16" s="14">
        <v>8000</v>
      </c>
      <c r="C16" s="14">
        <v>6400</v>
      </c>
      <c r="D16" s="14">
        <v>12000</v>
      </c>
      <c r="E16" s="14">
        <v>9000</v>
      </c>
      <c r="F16" s="31"/>
      <c r="G16" s="32"/>
      <c r="O16" s="8" t="s">
        <v>20</v>
      </c>
      <c r="P16" s="8"/>
      <c r="Q16" s="8"/>
      <c r="R16" s="8"/>
      <c r="S16" s="20"/>
    </row>
    <row r="17" spans="1:23" x14ac:dyDescent="0.25">
      <c r="A17" s="14">
        <v>10</v>
      </c>
      <c r="B17" s="14">
        <v>7500</v>
      </c>
      <c r="C17" s="14">
        <v>7400</v>
      </c>
      <c r="D17" s="14">
        <v>12000</v>
      </c>
      <c r="E17" s="14">
        <v>9000</v>
      </c>
      <c r="F17" s="31"/>
      <c r="G17" s="32"/>
      <c r="O17" s="8" t="s">
        <v>21</v>
      </c>
      <c r="P17" s="8"/>
      <c r="Q17" s="8"/>
      <c r="R17" s="8"/>
      <c r="S17" s="20"/>
    </row>
    <row r="18" spans="1:23" ht="15" customHeight="1" x14ac:dyDescent="0.25">
      <c r="A18" s="29" t="s">
        <v>18</v>
      </c>
      <c r="B18" s="29"/>
      <c r="C18" s="29"/>
      <c r="D18" s="29"/>
      <c r="E18" s="29"/>
      <c r="F18" s="29"/>
      <c r="G18" s="29"/>
      <c r="O18" s="8" t="s">
        <v>31</v>
      </c>
      <c r="P18" s="8"/>
      <c r="Q18" s="8"/>
      <c r="R18" s="8"/>
      <c r="S18" s="20"/>
    </row>
    <row r="19" spans="1:23" x14ac:dyDescent="0.25">
      <c r="A19" s="29"/>
      <c r="B19" s="29"/>
      <c r="C19" s="29"/>
      <c r="D19" s="29"/>
      <c r="E19" s="29"/>
      <c r="F19" s="29"/>
      <c r="G19" s="29"/>
    </row>
    <row r="20" spans="1:23" x14ac:dyDescent="0.25">
      <c r="A20" s="29"/>
      <c r="B20" s="29"/>
      <c r="C20" s="29"/>
      <c r="D20" s="29"/>
      <c r="E20" s="29"/>
      <c r="F20" s="29"/>
      <c r="G20" s="29"/>
    </row>
    <row r="21" spans="1:23" x14ac:dyDescent="0.25">
      <c r="A21" s="29"/>
      <c r="B21" s="29"/>
      <c r="C21" s="29"/>
      <c r="D21" s="29"/>
      <c r="E21" s="29"/>
      <c r="F21" s="29"/>
      <c r="G21" s="29"/>
      <c r="I21" s="30" t="s">
        <v>0</v>
      </c>
      <c r="J21" s="30" t="s">
        <v>7</v>
      </c>
      <c r="K21" s="30"/>
      <c r="L21" s="30" t="s">
        <v>8</v>
      </c>
      <c r="M21" s="30"/>
      <c r="N21" s="27" t="s">
        <v>9</v>
      </c>
      <c r="O21" s="27" t="s">
        <v>22</v>
      </c>
      <c r="P21" s="27" t="s">
        <v>10</v>
      </c>
      <c r="Q21" s="27" t="s">
        <v>23</v>
      </c>
      <c r="R21" s="1"/>
      <c r="S21" s="1"/>
      <c r="T21" s="30" t="s">
        <v>7</v>
      </c>
      <c r="U21" s="30"/>
      <c r="V21" s="30" t="s">
        <v>8</v>
      </c>
      <c r="W21" s="30"/>
    </row>
    <row r="22" spans="1:23" x14ac:dyDescent="0.25">
      <c r="A22" s="29"/>
      <c r="B22" s="29"/>
      <c r="C22" s="29"/>
      <c r="D22" s="29"/>
      <c r="E22" s="29"/>
      <c r="F22" s="29"/>
      <c r="G22" s="29"/>
      <c r="I22" s="30"/>
      <c r="J22" s="2" t="s">
        <v>1</v>
      </c>
      <c r="K22" s="2" t="s">
        <v>2</v>
      </c>
      <c r="L22" s="2" t="s">
        <v>1</v>
      </c>
      <c r="M22" s="2" t="s">
        <v>2</v>
      </c>
      <c r="N22" s="27"/>
      <c r="O22" s="27"/>
      <c r="P22" s="27"/>
      <c r="Q22" s="27"/>
      <c r="R22" s="1"/>
      <c r="S22" s="1"/>
      <c r="T22" s="2" t="s">
        <v>3</v>
      </c>
      <c r="U22" s="2" t="s">
        <v>4</v>
      </c>
      <c r="V22" s="2" t="s">
        <v>3</v>
      </c>
      <c r="W22" s="2" t="s">
        <v>4</v>
      </c>
    </row>
    <row r="23" spans="1:23" ht="15" customHeight="1" thickBot="1" x14ac:dyDescent="0.3">
      <c r="A23" s="28" t="s">
        <v>19</v>
      </c>
      <c r="B23" s="28"/>
      <c r="C23" s="28"/>
      <c r="D23" s="28"/>
      <c r="E23" s="28"/>
      <c r="F23" s="28"/>
      <c r="G23" s="28"/>
      <c r="I23" s="2">
        <v>0</v>
      </c>
      <c r="J23" s="2">
        <v>0</v>
      </c>
      <c r="K23" s="2">
        <v>20000</v>
      </c>
      <c r="L23" s="2">
        <v>0</v>
      </c>
      <c r="M23" s="2">
        <v>50000</v>
      </c>
      <c r="N23" s="2">
        <f>+J23-K23</f>
        <v>-20000</v>
      </c>
      <c r="O23" s="2">
        <f>+L23-M23</f>
        <v>-50000</v>
      </c>
      <c r="P23" s="10">
        <f>+N23/(1+0.08)^I23</f>
        <v>-20000</v>
      </c>
      <c r="Q23" s="10">
        <f>+O23/(1+0.08)^I23</f>
        <v>-50000</v>
      </c>
      <c r="R23" s="1"/>
      <c r="S23" s="1"/>
      <c r="T23" s="4">
        <f t="shared" ref="T23:T33" si="4">+J23/(1+0.08)^I23</f>
        <v>0</v>
      </c>
      <c r="U23" s="4">
        <f t="shared" ref="U23:U33" si="5">+K23/(1+0.08)^I23</f>
        <v>20000</v>
      </c>
      <c r="V23" s="4">
        <f t="shared" ref="V23:V33" si="6">+L23/(1+0.08)^I23</f>
        <v>0</v>
      </c>
      <c r="W23" s="4">
        <f t="shared" ref="W23:W33" si="7">+M23/(1+0.08)^I23</f>
        <v>50000</v>
      </c>
    </row>
    <row r="24" spans="1:23" x14ac:dyDescent="0.25">
      <c r="A24" s="28"/>
      <c r="B24" s="28"/>
      <c r="C24" s="28"/>
      <c r="D24" s="28"/>
      <c r="E24" s="28"/>
      <c r="F24" s="28"/>
      <c r="G24" s="28"/>
      <c r="I24" s="2">
        <v>1</v>
      </c>
      <c r="J24" s="2">
        <v>9000</v>
      </c>
      <c r="K24" s="2">
        <v>2000</v>
      </c>
      <c r="L24" s="2">
        <v>20000</v>
      </c>
      <c r="M24" s="2">
        <v>5000</v>
      </c>
      <c r="N24" s="2">
        <f t="shared" ref="N24:N33" si="8">+J24-K24</f>
        <v>7000</v>
      </c>
      <c r="O24" s="2">
        <f t="shared" ref="O24:O33" si="9">+L24-M24</f>
        <v>15000</v>
      </c>
      <c r="P24" s="4">
        <f>+N24/(1+0.08)^I24</f>
        <v>6481.4814814814808</v>
      </c>
      <c r="Q24" s="4">
        <f t="shared" ref="Q24:Q32" si="10">+O24/(1+0.08)^I24</f>
        <v>13888.888888888889</v>
      </c>
      <c r="R24" s="4"/>
      <c r="S24" s="4"/>
      <c r="T24" s="4">
        <f t="shared" si="4"/>
        <v>8333.3333333333321</v>
      </c>
      <c r="U24" s="4">
        <f t="shared" si="5"/>
        <v>1851.8518518518517</v>
      </c>
      <c r="V24" s="4">
        <f t="shared" si="6"/>
        <v>18518.518518518518</v>
      </c>
      <c r="W24" s="4">
        <f t="shared" si="7"/>
        <v>4629.6296296296296</v>
      </c>
    </row>
    <row r="25" spans="1:23" x14ac:dyDescent="0.25">
      <c r="A25" s="28"/>
      <c r="B25" s="28"/>
      <c r="C25" s="28"/>
      <c r="D25" s="28"/>
      <c r="E25" s="28"/>
      <c r="F25" s="28"/>
      <c r="G25" s="28"/>
      <c r="I25" s="2">
        <v>2</v>
      </c>
      <c r="J25" s="2">
        <v>9000</v>
      </c>
      <c r="K25" s="2">
        <v>2200</v>
      </c>
      <c r="L25" s="2">
        <v>20000</v>
      </c>
      <c r="M25" s="2">
        <v>5000</v>
      </c>
      <c r="N25" s="2">
        <f t="shared" si="8"/>
        <v>6800</v>
      </c>
      <c r="O25" s="2">
        <f t="shared" si="9"/>
        <v>15000</v>
      </c>
      <c r="P25" s="4">
        <f t="shared" ref="P25:P33" si="11">+N25/(1+0.08)^I25</f>
        <v>5829.9039780521252</v>
      </c>
      <c r="Q25" s="4">
        <f t="shared" si="10"/>
        <v>12860.082304526748</v>
      </c>
      <c r="R25" s="4"/>
      <c r="S25" s="4"/>
      <c r="T25" s="4">
        <f t="shared" si="4"/>
        <v>7716.049382716049</v>
      </c>
      <c r="U25" s="4">
        <f t="shared" si="5"/>
        <v>1886.145404663923</v>
      </c>
      <c r="V25" s="4">
        <f t="shared" si="6"/>
        <v>17146.776406035664</v>
      </c>
      <c r="W25" s="4">
        <f t="shared" si="7"/>
        <v>4286.694101508916</v>
      </c>
    </row>
    <row r="26" spans="1:23" x14ac:dyDescent="0.25">
      <c r="A26" s="28"/>
      <c r="B26" s="28"/>
      <c r="C26" s="28"/>
      <c r="D26" s="28"/>
      <c r="E26" s="28"/>
      <c r="F26" s="28"/>
      <c r="G26" s="28"/>
      <c r="I26" s="2">
        <v>3</v>
      </c>
      <c r="J26" s="2">
        <v>9000</v>
      </c>
      <c r="K26" s="2">
        <v>2500</v>
      </c>
      <c r="L26" s="2">
        <v>18000</v>
      </c>
      <c r="M26" s="2">
        <v>6000</v>
      </c>
      <c r="N26" s="2">
        <f t="shared" si="8"/>
        <v>6500</v>
      </c>
      <c r="O26" s="2">
        <f t="shared" si="9"/>
        <v>12000</v>
      </c>
      <c r="P26" s="4">
        <f t="shared" si="11"/>
        <v>5159.9095666311023</v>
      </c>
      <c r="Q26" s="4">
        <f t="shared" si="10"/>
        <v>9525.9868922420355</v>
      </c>
      <c r="R26" s="4"/>
      <c r="S26" s="4"/>
      <c r="T26" s="4">
        <f t="shared" si="4"/>
        <v>7144.4901691815267</v>
      </c>
      <c r="U26" s="4">
        <f t="shared" si="5"/>
        <v>1984.5806025504239</v>
      </c>
      <c r="V26" s="4">
        <f t="shared" si="6"/>
        <v>14288.980338363053</v>
      </c>
      <c r="W26" s="4">
        <f t="shared" si="7"/>
        <v>4762.9934461210178</v>
      </c>
    </row>
    <row r="27" spans="1:23" x14ac:dyDescent="0.25">
      <c r="A27" s="28"/>
      <c r="B27" s="28"/>
      <c r="C27" s="28"/>
      <c r="D27" s="28"/>
      <c r="E27" s="28"/>
      <c r="F27" s="28"/>
      <c r="G27" s="28"/>
      <c r="I27" s="2">
        <v>4</v>
      </c>
      <c r="J27" s="2">
        <v>8500</v>
      </c>
      <c r="K27" s="2">
        <v>2900</v>
      </c>
      <c r="L27" s="2">
        <v>18000</v>
      </c>
      <c r="M27" s="2">
        <v>6000</v>
      </c>
      <c r="N27" s="2">
        <f t="shared" si="8"/>
        <v>5600</v>
      </c>
      <c r="O27" s="2">
        <f t="shared" si="9"/>
        <v>12000</v>
      </c>
      <c r="P27" s="4">
        <f t="shared" si="11"/>
        <v>4116.1671756601381</v>
      </c>
      <c r="Q27" s="4">
        <f t="shared" si="10"/>
        <v>8820.3582335574392</v>
      </c>
      <c r="R27" s="4"/>
      <c r="S27" s="4"/>
      <c r="T27" s="4">
        <f t="shared" si="4"/>
        <v>6247.7537487698528</v>
      </c>
      <c r="U27" s="4">
        <f t="shared" si="5"/>
        <v>2131.5865731097142</v>
      </c>
      <c r="V27" s="4">
        <f t="shared" si="6"/>
        <v>13230.537350336159</v>
      </c>
      <c r="W27" s="4">
        <f t="shared" si="7"/>
        <v>4410.1791167787196</v>
      </c>
    </row>
    <row r="28" spans="1:23" x14ac:dyDescent="0.25">
      <c r="A28" s="29" t="s">
        <v>42</v>
      </c>
      <c r="B28" s="29"/>
      <c r="C28" s="29"/>
      <c r="D28" s="29"/>
      <c r="E28" s="29"/>
      <c r="F28" s="29"/>
      <c r="G28" s="29"/>
      <c r="I28" s="2">
        <v>5</v>
      </c>
      <c r="J28" s="2">
        <v>8500</v>
      </c>
      <c r="K28" s="2">
        <v>3400</v>
      </c>
      <c r="L28" s="2">
        <v>16000</v>
      </c>
      <c r="M28" s="2">
        <v>7000</v>
      </c>
      <c r="N28" s="2">
        <f t="shared" si="8"/>
        <v>5100</v>
      </c>
      <c r="O28" s="2">
        <f t="shared" si="9"/>
        <v>9000</v>
      </c>
      <c r="P28" s="4">
        <f t="shared" si="11"/>
        <v>3470.9743048721402</v>
      </c>
      <c r="Q28" s="4">
        <f t="shared" si="10"/>
        <v>6125.2487733037769</v>
      </c>
      <c r="R28" s="4"/>
      <c r="S28" s="4"/>
      <c r="T28" s="4">
        <f t="shared" si="4"/>
        <v>5784.9571747869004</v>
      </c>
      <c r="U28" s="4">
        <f t="shared" si="5"/>
        <v>2313.9828699147602</v>
      </c>
      <c r="V28" s="4">
        <f t="shared" si="6"/>
        <v>10889.331152540048</v>
      </c>
      <c r="W28" s="4">
        <f t="shared" si="7"/>
        <v>4764.0823792362708</v>
      </c>
    </row>
    <row r="29" spans="1:23" x14ac:dyDescent="0.25">
      <c r="A29" s="29"/>
      <c r="B29" s="29"/>
      <c r="C29" s="29"/>
      <c r="D29" s="29"/>
      <c r="E29" s="29"/>
      <c r="F29" s="29"/>
      <c r="G29" s="29"/>
      <c r="I29" s="2">
        <v>6</v>
      </c>
      <c r="J29" s="2">
        <v>8500</v>
      </c>
      <c r="K29" s="2">
        <v>4000</v>
      </c>
      <c r="L29" s="2">
        <v>16000</v>
      </c>
      <c r="M29" s="2">
        <v>7000</v>
      </c>
      <c r="N29" s="2">
        <f t="shared" si="8"/>
        <v>4500</v>
      </c>
      <c r="O29" s="2">
        <f t="shared" si="9"/>
        <v>9000</v>
      </c>
      <c r="P29" s="4">
        <f t="shared" si="11"/>
        <v>2835.7633209739706</v>
      </c>
      <c r="Q29" s="4">
        <f t="shared" si="10"/>
        <v>5671.5266419479412</v>
      </c>
      <c r="R29" s="4"/>
      <c r="S29" s="4"/>
      <c r="T29" s="4">
        <f t="shared" si="4"/>
        <v>5356.4418285063884</v>
      </c>
      <c r="U29" s="4">
        <f t="shared" si="5"/>
        <v>2520.6785075324183</v>
      </c>
      <c r="V29" s="4">
        <f t="shared" si="6"/>
        <v>10082.714030129673</v>
      </c>
      <c r="W29" s="4">
        <f t="shared" si="7"/>
        <v>4411.1873881817319</v>
      </c>
    </row>
    <row r="30" spans="1:23" x14ac:dyDescent="0.25">
      <c r="A30" s="29"/>
      <c r="B30" s="29"/>
      <c r="C30" s="29"/>
      <c r="D30" s="29"/>
      <c r="E30" s="29"/>
      <c r="F30" s="29"/>
      <c r="G30" s="29"/>
      <c r="I30" s="2">
        <v>7</v>
      </c>
      <c r="J30" s="2">
        <v>8000</v>
      </c>
      <c r="K30" s="2">
        <v>4700</v>
      </c>
      <c r="L30" s="2">
        <v>14000</v>
      </c>
      <c r="M30" s="2">
        <v>8000</v>
      </c>
      <c r="N30" s="2">
        <f t="shared" si="8"/>
        <v>3300</v>
      </c>
      <c r="O30" s="2">
        <f t="shared" si="9"/>
        <v>6000</v>
      </c>
      <c r="P30" s="4">
        <f t="shared" si="11"/>
        <v>1925.5183043650416</v>
      </c>
      <c r="Q30" s="4">
        <f t="shared" si="10"/>
        <v>3500.942371572803</v>
      </c>
      <c r="R30" s="4"/>
      <c r="S30" s="4"/>
      <c r="T30" s="4">
        <f t="shared" si="4"/>
        <v>4667.9231620970704</v>
      </c>
      <c r="U30" s="4">
        <f t="shared" si="5"/>
        <v>2742.4048577320291</v>
      </c>
      <c r="V30" s="4">
        <f t="shared" si="6"/>
        <v>8168.8655336698739</v>
      </c>
      <c r="W30" s="4">
        <f t="shared" si="7"/>
        <v>4667.9231620970704</v>
      </c>
    </row>
    <row r="31" spans="1:23" x14ac:dyDescent="0.25">
      <c r="A31" s="29"/>
      <c r="B31" s="29"/>
      <c r="C31" s="29"/>
      <c r="D31" s="29"/>
      <c r="E31" s="29"/>
      <c r="F31" s="29"/>
      <c r="G31" s="29"/>
      <c r="I31" s="2">
        <v>8</v>
      </c>
      <c r="J31" s="2">
        <v>8000</v>
      </c>
      <c r="K31" s="2">
        <v>5500</v>
      </c>
      <c r="L31" s="2">
        <v>14000</v>
      </c>
      <c r="M31" s="2">
        <v>8000</v>
      </c>
      <c r="N31" s="2">
        <f t="shared" si="8"/>
        <v>2500</v>
      </c>
      <c r="O31" s="2">
        <f t="shared" si="9"/>
        <v>6000</v>
      </c>
      <c r="P31" s="4">
        <f t="shared" si="11"/>
        <v>1350.6722112549394</v>
      </c>
      <c r="Q31" s="4">
        <f t="shared" si="10"/>
        <v>3241.6133070118544</v>
      </c>
      <c r="R31" s="4"/>
      <c r="S31" s="4"/>
      <c r="T31" s="4">
        <f t="shared" si="4"/>
        <v>4322.1510760158062</v>
      </c>
      <c r="U31" s="4">
        <f t="shared" si="5"/>
        <v>2971.4788647608666</v>
      </c>
      <c r="V31" s="4">
        <f t="shared" si="6"/>
        <v>7563.7643830276611</v>
      </c>
      <c r="W31" s="4">
        <f t="shared" si="7"/>
        <v>4322.1510760158062</v>
      </c>
    </row>
    <row r="32" spans="1:23" x14ac:dyDescent="0.25">
      <c r="A32" s="29"/>
      <c r="B32" s="29"/>
      <c r="C32" s="29"/>
      <c r="D32" s="29"/>
      <c r="E32" s="29"/>
      <c r="F32" s="29"/>
      <c r="G32" s="29"/>
      <c r="I32" s="2">
        <v>9</v>
      </c>
      <c r="J32" s="2">
        <v>8000</v>
      </c>
      <c r="K32" s="2">
        <v>6400</v>
      </c>
      <c r="L32" s="2">
        <v>12000</v>
      </c>
      <c r="M32" s="2">
        <v>9000</v>
      </c>
      <c r="N32" s="2">
        <f t="shared" si="8"/>
        <v>1600</v>
      </c>
      <c r="O32" s="2">
        <f t="shared" si="9"/>
        <v>3000</v>
      </c>
      <c r="P32" s="4">
        <f t="shared" si="11"/>
        <v>800.3983474103344</v>
      </c>
      <c r="Q32" s="4">
        <f t="shared" si="10"/>
        <v>1500.7469013943771</v>
      </c>
      <c r="R32" s="4"/>
      <c r="S32" s="4"/>
      <c r="T32" s="4">
        <f t="shared" si="4"/>
        <v>4001.9917370516719</v>
      </c>
      <c r="U32" s="4">
        <f t="shared" si="5"/>
        <v>3201.5933896413376</v>
      </c>
      <c r="V32" s="4">
        <f t="shared" si="6"/>
        <v>6002.9876055775085</v>
      </c>
      <c r="W32" s="4">
        <f t="shared" si="7"/>
        <v>4502.2407041831311</v>
      </c>
    </row>
    <row r="33" spans="9:23" x14ac:dyDescent="0.25">
      <c r="I33" s="2">
        <v>10</v>
      </c>
      <c r="J33" s="2">
        <v>7500</v>
      </c>
      <c r="K33" s="2">
        <v>7400</v>
      </c>
      <c r="L33" s="2">
        <v>12000</v>
      </c>
      <c r="M33" s="2">
        <v>9000</v>
      </c>
      <c r="N33" s="2">
        <f t="shared" si="8"/>
        <v>100</v>
      </c>
      <c r="O33" s="2">
        <f t="shared" si="9"/>
        <v>3000</v>
      </c>
      <c r="P33" s="4">
        <f t="shared" si="11"/>
        <v>46.319348808468426</v>
      </c>
      <c r="Q33" s="4">
        <f>+O33/(1+0.08)^I33</f>
        <v>1389.5804642540527</v>
      </c>
      <c r="R33" s="4"/>
      <c r="S33" s="4"/>
      <c r="T33" s="4">
        <f t="shared" si="4"/>
        <v>3473.9511606351321</v>
      </c>
      <c r="U33" s="4">
        <f t="shared" si="5"/>
        <v>3427.6318118266636</v>
      </c>
      <c r="V33" s="4">
        <f t="shared" si="6"/>
        <v>5558.3218570162107</v>
      </c>
      <c r="W33" s="4">
        <f t="shared" si="7"/>
        <v>4168.7413927621583</v>
      </c>
    </row>
    <row r="34" spans="9:23" x14ac:dyDescent="0.25">
      <c r="O34" s="19" t="s">
        <v>5</v>
      </c>
      <c r="P34" s="4">
        <f>+SUM(P24:P33)</f>
        <v>32017.108039509742</v>
      </c>
      <c r="Q34" s="4">
        <f>+SUM(Q24:Q33)</f>
        <v>66524.974778699907</v>
      </c>
      <c r="S34" s="19" t="s">
        <v>5</v>
      </c>
      <c r="T34" s="4">
        <f>+SUM(T23:T33)</f>
        <v>57049.042773093723</v>
      </c>
      <c r="U34" s="4">
        <f>+SUM(U23:U33)</f>
        <v>45031.934733583992</v>
      </c>
      <c r="V34" s="4">
        <f>+SUM(V23:V33)</f>
        <v>111450.79717521438</v>
      </c>
      <c r="W34" s="4">
        <f>+SUM(W23:W33)</f>
        <v>94925.822396514443</v>
      </c>
    </row>
    <row r="35" spans="9:23" x14ac:dyDescent="0.25">
      <c r="O35" s="6" t="s">
        <v>24</v>
      </c>
      <c r="P35" s="7">
        <f>+P34/K23</f>
        <v>1.600855401975487</v>
      </c>
      <c r="Q35" s="7">
        <f>+Q34/M23</f>
        <v>1.3304994955739982</v>
      </c>
      <c r="S35" s="6" t="s">
        <v>27</v>
      </c>
      <c r="T35" s="7">
        <f>+T34/U34</f>
        <v>1.2668574670532109</v>
      </c>
      <c r="U35" s="7"/>
      <c r="V35" s="7">
        <f>+V34/W34</f>
        <v>1.1740830299017426</v>
      </c>
      <c r="W35" s="8"/>
    </row>
    <row r="37" spans="9:23" x14ac:dyDescent="0.25">
      <c r="O37" s="8" t="s">
        <v>25</v>
      </c>
      <c r="P37" s="8"/>
      <c r="Q37" s="8"/>
      <c r="R37" s="8"/>
      <c r="S37" s="8" t="s">
        <v>28</v>
      </c>
      <c r="T37" s="18"/>
      <c r="U37" s="18"/>
      <c r="V37" s="18"/>
      <c r="W37" s="18"/>
    </row>
    <row r="38" spans="9:23" x14ac:dyDescent="0.25">
      <c r="O38" s="8" t="s">
        <v>26</v>
      </c>
      <c r="P38" s="8"/>
      <c r="Q38" s="8"/>
      <c r="R38" s="8"/>
      <c r="S38" s="8" t="s">
        <v>29</v>
      </c>
      <c r="T38" s="18"/>
      <c r="U38" s="18"/>
      <c r="V38" s="18"/>
      <c r="W38" s="18"/>
    </row>
    <row r="39" spans="9:23" x14ac:dyDescent="0.25">
      <c r="O39" s="8" t="s">
        <v>30</v>
      </c>
      <c r="P39" s="8"/>
      <c r="Q39" s="8"/>
      <c r="R39" s="8"/>
      <c r="S39" s="8" t="s">
        <v>32</v>
      </c>
      <c r="T39" s="18"/>
      <c r="U39" s="18"/>
      <c r="V39" s="18"/>
      <c r="W39" s="18"/>
    </row>
    <row r="42" spans="9:23" x14ac:dyDescent="0.25">
      <c r="I42" s="30" t="s">
        <v>0</v>
      </c>
      <c r="J42" s="30" t="s">
        <v>7</v>
      </c>
      <c r="K42" s="30"/>
      <c r="L42" s="30" t="s">
        <v>8</v>
      </c>
      <c r="M42" s="30"/>
      <c r="N42" s="27" t="s">
        <v>9</v>
      </c>
      <c r="O42" s="27" t="s">
        <v>22</v>
      </c>
      <c r="P42" s="27" t="s">
        <v>10</v>
      </c>
      <c r="Q42" s="27" t="s">
        <v>23</v>
      </c>
      <c r="R42" s="27" t="s">
        <v>34</v>
      </c>
      <c r="S42" s="27" t="s">
        <v>33</v>
      </c>
      <c r="V42" s="27" t="s">
        <v>35</v>
      </c>
      <c r="W42" s="27" t="s">
        <v>36</v>
      </c>
    </row>
    <row r="43" spans="9:23" x14ac:dyDescent="0.25">
      <c r="I43" s="30"/>
      <c r="J43" s="2" t="s">
        <v>1</v>
      </c>
      <c r="K43" s="2" t="s">
        <v>2</v>
      </c>
      <c r="L43" s="2" t="s">
        <v>1</v>
      </c>
      <c r="M43" s="2" t="s">
        <v>2</v>
      </c>
      <c r="N43" s="27"/>
      <c r="O43" s="27"/>
      <c r="P43" s="27"/>
      <c r="Q43" s="27"/>
      <c r="R43" s="27"/>
      <c r="S43" s="27"/>
      <c r="V43" s="27"/>
      <c r="W43" s="27"/>
    </row>
    <row r="44" spans="9:23" x14ac:dyDescent="0.25">
      <c r="I44" s="2">
        <v>0</v>
      </c>
      <c r="J44" s="2">
        <v>0</v>
      </c>
      <c r="K44" s="2">
        <v>20000</v>
      </c>
      <c r="L44" s="2">
        <v>0</v>
      </c>
      <c r="M44" s="2">
        <v>50000</v>
      </c>
      <c r="N44" s="2">
        <f>+J44-K44</f>
        <v>-20000</v>
      </c>
      <c r="O44" s="2">
        <f>+L44-M44</f>
        <v>-50000</v>
      </c>
      <c r="P44">
        <f>+N44/(1+0.08)^I44</f>
        <v>-20000</v>
      </c>
      <c r="Q44">
        <f>+O44/(1+0.08)^I44</f>
        <v>-50000</v>
      </c>
      <c r="R44">
        <f>+N44</f>
        <v>-20000</v>
      </c>
      <c r="S44">
        <f>+O44</f>
        <v>-50000</v>
      </c>
      <c r="V44">
        <f>+P44</f>
        <v>-20000</v>
      </c>
      <c r="W44">
        <f>+Q44</f>
        <v>-50000</v>
      </c>
    </row>
    <row r="45" spans="9:23" x14ac:dyDescent="0.25">
      <c r="I45" s="2">
        <v>1</v>
      </c>
      <c r="J45" s="2">
        <v>9000</v>
      </c>
      <c r="K45" s="2">
        <v>2000</v>
      </c>
      <c r="L45" s="2">
        <v>20000</v>
      </c>
      <c r="M45" s="2">
        <v>5000</v>
      </c>
      <c r="N45" s="2">
        <f t="shared" ref="N45:N54" si="12">+J45-K45</f>
        <v>7000</v>
      </c>
      <c r="O45" s="2">
        <f t="shared" ref="O45:O54" si="13">+L45-M45</f>
        <v>15000</v>
      </c>
      <c r="P45" s="4">
        <f t="shared" ref="P45:P54" si="14">+N45/(1+0.08)^I45</f>
        <v>6481.4814814814808</v>
      </c>
      <c r="Q45" s="4">
        <f t="shared" ref="Q45:Q53" si="15">+O45/(1+0.08)^I45</f>
        <v>13888.888888888889</v>
      </c>
      <c r="R45">
        <f t="shared" ref="R45:S47" si="16">+R44+N45</f>
        <v>-13000</v>
      </c>
      <c r="S45">
        <f t="shared" si="16"/>
        <v>-35000</v>
      </c>
      <c r="V45" s="4">
        <f t="shared" ref="V45:W48" si="17">+V44+P45</f>
        <v>-13518.518518518518</v>
      </c>
      <c r="W45" s="4">
        <f t="shared" si="17"/>
        <v>-36111.111111111109</v>
      </c>
    </row>
    <row r="46" spans="9:23" x14ac:dyDescent="0.25">
      <c r="I46" s="2">
        <v>2</v>
      </c>
      <c r="J46" s="2">
        <v>9000</v>
      </c>
      <c r="K46" s="2">
        <v>2200</v>
      </c>
      <c r="L46" s="2">
        <v>20000</v>
      </c>
      <c r="M46" s="2">
        <v>5000</v>
      </c>
      <c r="N46" s="2">
        <f t="shared" si="12"/>
        <v>6800</v>
      </c>
      <c r="O46" s="2">
        <f t="shared" si="13"/>
        <v>15000</v>
      </c>
      <c r="P46" s="4">
        <f t="shared" si="14"/>
        <v>5829.9039780521252</v>
      </c>
      <c r="Q46" s="4">
        <f t="shared" si="15"/>
        <v>12860.082304526748</v>
      </c>
      <c r="R46">
        <f t="shared" si="16"/>
        <v>-6200</v>
      </c>
      <c r="S46">
        <f t="shared" si="16"/>
        <v>-20000</v>
      </c>
      <c r="V46" s="4">
        <f t="shared" si="17"/>
        <v>-7688.614540466393</v>
      </c>
      <c r="W46" s="4">
        <f t="shared" si="17"/>
        <v>-23251.028806584363</v>
      </c>
    </row>
    <row r="47" spans="9:23" x14ac:dyDescent="0.25">
      <c r="I47" s="2">
        <v>3</v>
      </c>
      <c r="J47" s="2">
        <v>9000</v>
      </c>
      <c r="K47" s="2">
        <v>2500</v>
      </c>
      <c r="L47" s="2">
        <v>18000</v>
      </c>
      <c r="M47" s="2">
        <v>6000</v>
      </c>
      <c r="N47" s="2">
        <f t="shared" si="12"/>
        <v>6500</v>
      </c>
      <c r="O47" s="2">
        <f t="shared" si="13"/>
        <v>12000</v>
      </c>
      <c r="P47" s="4">
        <f t="shared" si="14"/>
        <v>5159.9095666311023</v>
      </c>
      <c r="Q47" s="4">
        <f t="shared" si="15"/>
        <v>9525.9868922420355</v>
      </c>
      <c r="R47">
        <f t="shared" si="16"/>
        <v>300</v>
      </c>
      <c r="S47">
        <f t="shared" si="16"/>
        <v>-8000</v>
      </c>
      <c r="V47" s="4">
        <f t="shared" si="17"/>
        <v>-2528.7049738352907</v>
      </c>
      <c r="W47" s="4">
        <f t="shared" si="17"/>
        <v>-13725.041914342328</v>
      </c>
    </row>
    <row r="48" spans="9:23" x14ac:dyDescent="0.25">
      <c r="I48" s="2">
        <v>4</v>
      </c>
      <c r="J48" s="2">
        <v>8500</v>
      </c>
      <c r="K48" s="2">
        <v>2900</v>
      </c>
      <c r="L48" s="2">
        <v>18000</v>
      </c>
      <c r="M48" s="2">
        <v>6000</v>
      </c>
      <c r="N48" s="2">
        <f t="shared" si="12"/>
        <v>5600</v>
      </c>
      <c r="O48" s="2">
        <f t="shared" si="13"/>
        <v>12000</v>
      </c>
      <c r="P48" s="4">
        <f t="shared" si="14"/>
        <v>4116.1671756601381</v>
      </c>
      <c r="Q48" s="4">
        <f t="shared" si="15"/>
        <v>8820.3582335574392</v>
      </c>
      <c r="S48">
        <f>+S47+O48</f>
        <v>4000</v>
      </c>
      <c r="V48" s="4">
        <f t="shared" si="17"/>
        <v>1587.4622018248474</v>
      </c>
      <c r="W48" s="4">
        <f t="shared" si="17"/>
        <v>-4904.6836807848886</v>
      </c>
    </row>
    <row r="49" spans="9:23" x14ac:dyDescent="0.25">
      <c r="I49" s="2">
        <v>5</v>
      </c>
      <c r="J49" s="2">
        <v>8500</v>
      </c>
      <c r="K49" s="2">
        <v>3400</v>
      </c>
      <c r="L49" s="2">
        <v>16000</v>
      </c>
      <c r="M49" s="2">
        <v>7000</v>
      </c>
      <c r="N49" s="2">
        <f t="shared" si="12"/>
        <v>5100</v>
      </c>
      <c r="O49" s="2">
        <f t="shared" si="13"/>
        <v>9000</v>
      </c>
      <c r="P49" s="4">
        <f t="shared" si="14"/>
        <v>3470.9743048721402</v>
      </c>
      <c r="Q49" s="4">
        <f t="shared" si="15"/>
        <v>6125.2487733037769</v>
      </c>
      <c r="V49" s="4"/>
      <c r="W49" s="4">
        <f>+W48+Q49</f>
        <v>1220.5650925188884</v>
      </c>
    </row>
    <row r="50" spans="9:23" x14ac:dyDescent="0.25">
      <c r="I50" s="2">
        <v>6</v>
      </c>
      <c r="J50" s="2">
        <v>8500</v>
      </c>
      <c r="K50" s="2">
        <v>4000</v>
      </c>
      <c r="L50" s="2">
        <v>16000</v>
      </c>
      <c r="M50" s="2">
        <v>7000</v>
      </c>
      <c r="N50" s="2">
        <f t="shared" si="12"/>
        <v>4500</v>
      </c>
      <c r="O50" s="2">
        <f t="shared" si="13"/>
        <v>9000</v>
      </c>
      <c r="P50" s="4">
        <f t="shared" si="14"/>
        <v>2835.7633209739706</v>
      </c>
      <c r="Q50" s="4">
        <f t="shared" si="15"/>
        <v>5671.5266419479412</v>
      </c>
      <c r="V50" s="4"/>
    </row>
    <row r="51" spans="9:23" x14ac:dyDescent="0.25">
      <c r="I51" s="2">
        <v>7</v>
      </c>
      <c r="J51" s="2">
        <v>8000</v>
      </c>
      <c r="K51" s="2">
        <v>4700</v>
      </c>
      <c r="L51" s="2">
        <v>14000</v>
      </c>
      <c r="M51" s="2">
        <v>8000</v>
      </c>
      <c r="N51" s="2">
        <f t="shared" si="12"/>
        <v>3300</v>
      </c>
      <c r="O51" s="2">
        <f t="shared" si="13"/>
        <v>6000</v>
      </c>
      <c r="P51" s="4">
        <f t="shared" si="14"/>
        <v>1925.5183043650416</v>
      </c>
      <c r="Q51" s="4">
        <f t="shared" si="15"/>
        <v>3500.942371572803</v>
      </c>
      <c r="V51" s="4"/>
    </row>
    <row r="52" spans="9:23" x14ac:dyDescent="0.25">
      <c r="I52" s="2">
        <v>8</v>
      </c>
      <c r="J52" s="2">
        <v>8000</v>
      </c>
      <c r="K52" s="2">
        <v>5500</v>
      </c>
      <c r="L52" s="2">
        <v>14000</v>
      </c>
      <c r="M52" s="2">
        <v>8000</v>
      </c>
      <c r="N52" s="2">
        <f t="shared" si="12"/>
        <v>2500</v>
      </c>
      <c r="O52" s="2">
        <f t="shared" si="13"/>
        <v>6000</v>
      </c>
      <c r="P52" s="4">
        <f t="shared" si="14"/>
        <v>1350.6722112549394</v>
      </c>
      <c r="Q52" s="4">
        <f t="shared" si="15"/>
        <v>3241.6133070118544</v>
      </c>
      <c r="V52" s="4"/>
    </row>
    <row r="53" spans="9:23" x14ac:dyDescent="0.25">
      <c r="I53" s="2">
        <v>9</v>
      </c>
      <c r="J53" s="2">
        <v>8000</v>
      </c>
      <c r="K53" s="2">
        <v>6400</v>
      </c>
      <c r="L53" s="2">
        <v>12000</v>
      </c>
      <c r="M53" s="2">
        <v>9000</v>
      </c>
      <c r="N53" s="2">
        <f t="shared" si="12"/>
        <v>1600</v>
      </c>
      <c r="O53" s="2">
        <f t="shared" si="13"/>
        <v>3000</v>
      </c>
      <c r="P53" s="4">
        <f t="shared" si="14"/>
        <v>800.3983474103344</v>
      </c>
      <c r="Q53" s="4">
        <f t="shared" si="15"/>
        <v>1500.7469013943771</v>
      </c>
      <c r="V53" s="4"/>
    </row>
    <row r="54" spans="9:23" x14ac:dyDescent="0.25">
      <c r="I54" s="2">
        <v>10</v>
      </c>
      <c r="J54" s="2">
        <v>7500</v>
      </c>
      <c r="K54" s="2">
        <v>7400</v>
      </c>
      <c r="L54" s="2">
        <v>12000</v>
      </c>
      <c r="M54" s="2">
        <v>9000</v>
      </c>
      <c r="N54" s="2">
        <f t="shared" si="12"/>
        <v>100</v>
      </c>
      <c r="O54" s="2">
        <f t="shared" si="13"/>
        <v>3000</v>
      </c>
      <c r="P54" s="4">
        <f t="shared" si="14"/>
        <v>46.319348808468426</v>
      </c>
      <c r="Q54" s="4">
        <f>+O54/(1+0.08)^I54</f>
        <v>1389.5804642540527</v>
      </c>
      <c r="V54" s="4"/>
    </row>
    <row r="55" spans="9:23" x14ac:dyDescent="0.25">
      <c r="Q55" s="6" t="s">
        <v>37</v>
      </c>
      <c r="R55" s="7">
        <f>2+6200/6500</f>
        <v>2.953846153846154</v>
      </c>
      <c r="S55" s="7">
        <f>3+8000/12000</f>
        <v>3.6666666666666665</v>
      </c>
      <c r="U55" s="6" t="s">
        <v>38</v>
      </c>
      <c r="V55" s="7">
        <f>3+2529/4116</f>
        <v>3.6144314868804663</v>
      </c>
      <c r="W55" s="7">
        <f>4+4905/6125</f>
        <v>4.8008163265306125</v>
      </c>
    </row>
    <row r="57" spans="9:23" x14ac:dyDescent="0.25">
      <c r="Q57" s="34" t="s">
        <v>39</v>
      </c>
      <c r="R57" s="34"/>
      <c r="S57" s="34"/>
      <c r="U57" s="34" t="s">
        <v>40</v>
      </c>
      <c r="V57" s="34"/>
      <c r="W57" s="34"/>
    </row>
    <row r="58" spans="9:23" x14ac:dyDescent="0.25">
      <c r="Q58" s="34"/>
      <c r="R58" s="34"/>
      <c r="S58" s="34"/>
      <c r="U58" s="34"/>
      <c r="V58" s="34"/>
      <c r="W58" s="34"/>
    </row>
    <row r="59" spans="9:23" x14ac:dyDescent="0.25">
      <c r="Q59" s="34"/>
      <c r="R59" s="34"/>
      <c r="S59" s="34"/>
      <c r="U59" s="34"/>
      <c r="V59" s="34"/>
      <c r="W59" s="34"/>
    </row>
    <row r="60" spans="9:23" ht="15.75" thickBot="1" x14ac:dyDescent="0.3"/>
    <row r="61" spans="9:23" x14ac:dyDescent="0.25">
      <c r="I61" s="35" t="s">
        <v>41</v>
      </c>
      <c r="J61" s="36"/>
      <c r="K61" s="36"/>
      <c r="L61" s="36"/>
      <c r="M61" s="36"/>
      <c r="N61" s="36"/>
      <c r="O61" s="36"/>
      <c r="P61" s="37"/>
    </row>
    <row r="62" spans="9:23" x14ac:dyDescent="0.25">
      <c r="I62" s="38"/>
      <c r="J62" s="39"/>
      <c r="K62" s="39"/>
      <c r="L62" s="39"/>
      <c r="M62" s="39"/>
      <c r="N62" s="39"/>
      <c r="O62" s="39"/>
      <c r="P62" s="40"/>
    </row>
    <row r="63" spans="9:23" x14ac:dyDescent="0.25">
      <c r="I63" s="38"/>
      <c r="J63" s="39"/>
      <c r="K63" s="39"/>
      <c r="L63" s="39"/>
      <c r="M63" s="39"/>
      <c r="N63" s="39"/>
      <c r="O63" s="39"/>
      <c r="P63" s="40"/>
    </row>
    <row r="64" spans="9:23" x14ac:dyDescent="0.25">
      <c r="I64" s="38"/>
      <c r="J64" s="39"/>
      <c r="K64" s="39"/>
      <c r="L64" s="39"/>
      <c r="M64" s="39"/>
      <c r="N64" s="39"/>
      <c r="O64" s="39"/>
      <c r="P64" s="40"/>
    </row>
    <row r="65" spans="9:16" x14ac:dyDescent="0.25">
      <c r="I65" s="38"/>
      <c r="J65" s="39"/>
      <c r="K65" s="39"/>
      <c r="L65" s="39"/>
      <c r="M65" s="39"/>
      <c r="N65" s="39"/>
      <c r="O65" s="39"/>
      <c r="P65" s="40"/>
    </row>
    <row r="66" spans="9:16" x14ac:dyDescent="0.25">
      <c r="I66" s="38"/>
      <c r="J66" s="39"/>
      <c r="K66" s="39"/>
      <c r="L66" s="39"/>
      <c r="M66" s="39"/>
      <c r="N66" s="39"/>
      <c r="O66" s="39"/>
      <c r="P66" s="40"/>
    </row>
    <row r="67" spans="9:16" x14ac:dyDescent="0.25">
      <c r="I67" s="38"/>
      <c r="J67" s="39"/>
      <c r="K67" s="39"/>
      <c r="L67" s="39"/>
      <c r="M67" s="39"/>
      <c r="N67" s="39"/>
      <c r="O67" s="39"/>
      <c r="P67" s="40"/>
    </row>
    <row r="68" spans="9:16" x14ac:dyDescent="0.25">
      <c r="I68" s="38"/>
      <c r="J68" s="39"/>
      <c r="K68" s="39"/>
      <c r="L68" s="39"/>
      <c r="M68" s="39"/>
      <c r="N68" s="39"/>
      <c r="O68" s="39"/>
      <c r="P68" s="40"/>
    </row>
    <row r="69" spans="9:16" ht="15.75" thickBot="1" x14ac:dyDescent="0.3">
      <c r="I69" s="41"/>
      <c r="J69" s="42"/>
      <c r="K69" s="42"/>
      <c r="L69" s="42"/>
      <c r="M69" s="42"/>
      <c r="N69" s="42"/>
      <c r="O69" s="42"/>
      <c r="P69" s="43"/>
    </row>
  </sheetData>
  <mergeCells count="38">
    <mergeCell ref="A28:G32"/>
    <mergeCell ref="P42:P43"/>
    <mergeCell ref="Q42:Q43"/>
    <mergeCell ref="R42:R43"/>
    <mergeCell ref="S42:S43"/>
    <mergeCell ref="I42:I43"/>
    <mergeCell ref="J42:K42"/>
    <mergeCell ref="L42:M42"/>
    <mergeCell ref="N42:N43"/>
    <mergeCell ref="O42:O43"/>
    <mergeCell ref="T21:U21"/>
    <mergeCell ref="V21:W21"/>
    <mergeCell ref="Q57:S59"/>
    <mergeCell ref="U57:W59"/>
    <mergeCell ref="I61:P69"/>
    <mergeCell ref="V42:V43"/>
    <mergeCell ref="W42:W43"/>
    <mergeCell ref="P21:P22"/>
    <mergeCell ref="Q21:Q22"/>
    <mergeCell ref="A23:G27"/>
    <mergeCell ref="I21:I22"/>
    <mergeCell ref="J21:K21"/>
    <mergeCell ref="L21:M21"/>
    <mergeCell ref="O21:O22"/>
    <mergeCell ref="N21:N22"/>
    <mergeCell ref="A18:G22"/>
    <mergeCell ref="P1:P2"/>
    <mergeCell ref="Q1:Q2"/>
    <mergeCell ref="A6:A7"/>
    <mergeCell ref="B6:C6"/>
    <mergeCell ref="D6:E6"/>
    <mergeCell ref="F6:G17"/>
    <mergeCell ref="A1:G5"/>
    <mergeCell ref="I1:I2"/>
    <mergeCell ref="J1:K1"/>
    <mergeCell ref="L1:M1"/>
    <mergeCell ref="N1:N2"/>
    <mergeCell ref="O1:O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470A-4C8B-47DD-A453-DC94D0D962DE}">
  <dimension ref="A1:X53"/>
  <sheetViews>
    <sheetView zoomScaleNormal="100" workbookViewId="0">
      <selection activeCell="P24" sqref="P24"/>
    </sheetView>
  </sheetViews>
  <sheetFormatPr defaultRowHeight="15" x14ac:dyDescent="0.25"/>
  <cols>
    <col min="1" max="1" width="8.42578125" customWidth="1"/>
    <col min="7" max="7" width="4.42578125" customWidth="1"/>
    <col min="12" max="12" width="10.85546875" customWidth="1"/>
    <col min="14" max="14" width="10.140625" bestFit="1" customWidth="1"/>
    <col min="16" max="16" width="15" customWidth="1"/>
    <col min="17" max="17" width="15.28515625" customWidth="1"/>
    <col min="18" max="18" width="13" customWidth="1"/>
    <col min="19" max="19" width="15.28515625" customWidth="1"/>
    <col min="20" max="20" width="15.85546875" customWidth="1"/>
  </cols>
  <sheetData>
    <row r="1" spans="1:22" ht="15" customHeight="1" x14ac:dyDescent="0.25">
      <c r="A1" s="29" t="s">
        <v>6</v>
      </c>
      <c r="B1" s="29"/>
      <c r="C1" s="29"/>
      <c r="D1" s="29"/>
      <c r="E1" s="29"/>
      <c r="F1" s="29"/>
      <c r="G1" s="29"/>
      <c r="I1" s="30" t="s">
        <v>0</v>
      </c>
      <c r="J1" s="30" t="s">
        <v>7</v>
      </c>
      <c r="K1" s="30"/>
      <c r="L1" s="30" t="s">
        <v>8</v>
      </c>
      <c r="M1" s="30"/>
      <c r="N1" s="27" t="s">
        <v>9</v>
      </c>
      <c r="O1" s="27" t="s">
        <v>52</v>
      </c>
      <c r="P1" s="27" t="s">
        <v>12</v>
      </c>
      <c r="Q1" s="27" t="s">
        <v>53</v>
      </c>
      <c r="R1" s="44"/>
      <c r="S1" s="27" t="s">
        <v>13</v>
      </c>
      <c r="T1" s="27" t="s">
        <v>54</v>
      </c>
    </row>
    <row r="2" spans="1:22" x14ac:dyDescent="0.25">
      <c r="A2" s="29"/>
      <c r="B2" s="29"/>
      <c r="C2" s="29"/>
      <c r="D2" s="29"/>
      <c r="E2" s="29"/>
      <c r="F2" s="29"/>
      <c r="G2" s="29"/>
      <c r="I2" s="30"/>
      <c r="J2" s="2" t="s">
        <v>1</v>
      </c>
      <c r="K2" s="2" t="s">
        <v>2</v>
      </c>
      <c r="L2" s="2" t="s">
        <v>1</v>
      </c>
      <c r="M2" s="2" t="s">
        <v>2</v>
      </c>
      <c r="N2" s="27"/>
      <c r="O2" s="27"/>
      <c r="P2" s="27"/>
      <c r="Q2" s="27"/>
      <c r="R2" s="44"/>
      <c r="S2" s="27"/>
      <c r="T2" s="27"/>
    </row>
    <row r="3" spans="1:22" x14ac:dyDescent="0.25">
      <c r="A3" s="29"/>
      <c r="B3" s="29"/>
      <c r="C3" s="29"/>
      <c r="D3" s="29"/>
      <c r="E3" s="29"/>
      <c r="F3" s="29"/>
      <c r="G3" s="29"/>
      <c r="I3" s="2">
        <v>0</v>
      </c>
      <c r="J3" s="2">
        <v>0</v>
      </c>
      <c r="K3" s="2">
        <v>20000</v>
      </c>
      <c r="L3" s="2">
        <v>0</v>
      </c>
      <c r="M3" s="2">
        <v>50000</v>
      </c>
      <c r="N3" s="2">
        <f>+J3-K3</f>
        <v>-20000</v>
      </c>
      <c r="O3" s="2">
        <f>+L3-M3</f>
        <v>-50000</v>
      </c>
      <c r="P3" s="4">
        <f>+N3/(1+0.05)^I3</f>
        <v>-20000</v>
      </c>
      <c r="Q3" s="4">
        <f>+O3/(1+0.05)^I3</f>
        <v>-50000</v>
      </c>
      <c r="R3" s="44"/>
      <c r="S3" s="4">
        <f>+N3/(1+0.25)^I3</f>
        <v>-20000</v>
      </c>
      <c r="T3" s="23">
        <f>+O3/(1+0.25)^I3</f>
        <v>-50000</v>
      </c>
      <c r="V3" s="4"/>
    </row>
    <row r="4" spans="1:22" x14ac:dyDescent="0.25">
      <c r="A4" s="29"/>
      <c r="B4" s="29"/>
      <c r="C4" s="29"/>
      <c r="D4" s="29"/>
      <c r="E4" s="29"/>
      <c r="F4" s="29"/>
      <c r="G4" s="29"/>
      <c r="I4" s="2">
        <v>1</v>
      </c>
      <c r="J4" s="2">
        <v>9000</v>
      </c>
      <c r="K4" s="2">
        <v>2000</v>
      </c>
      <c r="L4" s="2">
        <v>20000</v>
      </c>
      <c r="M4" s="2">
        <v>5000</v>
      </c>
      <c r="N4" s="2">
        <f t="shared" ref="N4:N13" si="0">+J4-K4</f>
        <v>7000</v>
      </c>
      <c r="O4" s="2">
        <f t="shared" ref="O4:O13" si="1">+L4-M4</f>
        <v>15000</v>
      </c>
      <c r="P4" s="4">
        <f>+N4/(1+0.05)^I4</f>
        <v>6666.6666666666661</v>
      </c>
      <c r="Q4" s="4">
        <f t="shared" ref="Q4:Q13" si="2">+O4/(1+0.05)^I4</f>
        <v>14285.714285714284</v>
      </c>
      <c r="R4" s="44"/>
      <c r="S4" s="4">
        <f>+N4/(1+0.25)^I4</f>
        <v>5600</v>
      </c>
      <c r="T4" s="23">
        <f t="shared" ref="T4:T13" si="3">+O4/(1+0.25)^I4</f>
        <v>12000</v>
      </c>
      <c r="V4" s="4"/>
    </row>
    <row r="5" spans="1:22" x14ac:dyDescent="0.25">
      <c r="A5" s="29"/>
      <c r="B5" s="29"/>
      <c r="C5" s="29"/>
      <c r="D5" s="29"/>
      <c r="E5" s="29"/>
      <c r="F5" s="29"/>
      <c r="G5" s="29"/>
      <c r="I5" s="2">
        <v>2</v>
      </c>
      <c r="J5" s="2">
        <v>9000</v>
      </c>
      <c r="K5" s="2">
        <v>2200</v>
      </c>
      <c r="L5" s="2">
        <v>20000</v>
      </c>
      <c r="M5" s="2">
        <v>5000</v>
      </c>
      <c r="N5" s="2">
        <f t="shared" si="0"/>
        <v>6800</v>
      </c>
      <c r="O5" s="2">
        <f t="shared" si="1"/>
        <v>15000</v>
      </c>
      <c r="P5" s="4">
        <f t="shared" ref="P5:P13" si="4">+N5/(1+0.05)^I5</f>
        <v>6167.8004535147393</v>
      </c>
      <c r="Q5" s="4">
        <f t="shared" si="2"/>
        <v>13605.442176870747</v>
      </c>
      <c r="R5" s="44"/>
      <c r="S5" s="4">
        <f>+N5/(1+0.25)^I5</f>
        <v>4352</v>
      </c>
      <c r="T5" s="23">
        <f t="shared" si="3"/>
        <v>9600</v>
      </c>
      <c r="V5" s="4"/>
    </row>
    <row r="6" spans="1:22" x14ac:dyDescent="0.25">
      <c r="A6" s="33" t="s">
        <v>0</v>
      </c>
      <c r="B6" s="33" t="s">
        <v>7</v>
      </c>
      <c r="C6" s="33"/>
      <c r="D6" s="33" t="s">
        <v>8</v>
      </c>
      <c r="E6" s="33"/>
      <c r="F6" s="31"/>
      <c r="G6" s="32"/>
      <c r="I6" s="2">
        <v>3</v>
      </c>
      <c r="J6" s="2">
        <v>9000</v>
      </c>
      <c r="K6" s="2">
        <v>2500</v>
      </c>
      <c r="L6" s="2">
        <v>18000</v>
      </c>
      <c r="M6" s="2">
        <v>6000</v>
      </c>
      <c r="N6" s="2">
        <f t="shared" si="0"/>
        <v>6500</v>
      </c>
      <c r="O6" s="2">
        <f t="shared" si="1"/>
        <v>12000</v>
      </c>
      <c r="P6" s="4">
        <f t="shared" si="4"/>
        <v>5614.9443904545942</v>
      </c>
      <c r="Q6" s="4">
        <f t="shared" si="2"/>
        <v>10366.051182377712</v>
      </c>
      <c r="R6" s="44"/>
      <c r="S6" s="4">
        <f t="shared" ref="S6:S13" si="5">+N6/(1+0.25)^I6</f>
        <v>3328</v>
      </c>
      <c r="T6" s="23">
        <f t="shared" si="3"/>
        <v>6144</v>
      </c>
      <c r="V6" s="4"/>
    </row>
    <row r="7" spans="1:22" x14ac:dyDescent="0.25">
      <c r="A7" s="33"/>
      <c r="B7" s="13" t="s">
        <v>1</v>
      </c>
      <c r="C7" s="13" t="s">
        <v>2</v>
      </c>
      <c r="D7" s="13" t="s">
        <v>1</v>
      </c>
      <c r="E7" s="13" t="s">
        <v>2</v>
      </c>
      <c r="F7" s="31"/>
      <c r="G7" s="32"/>
      <c r="I7" s="2">
        <v>4</v>
      </c>
      <c r="J7" s="2">
        <v>8500</v>
      </c>
      <c r="K7" s="2">
        <v>2900</v>
      </c>
      <c r="L7" s="2">
        <v>18000</v>
      </c>
      <c r="M7" s="2">
        <v>6000</v>
      </c>
      <c r="N7" s="2">
        <f t="shared" si="0"/>
        <v>5600</v>
      </c>
      <c r="O7" s="2">
        <f t="shared" si="1"/>
        <v>12000</v>
      </c>
      <c r="P7" s="4">
        <f t="shared" si="4"/>
        <v>4607.1338588345388</v>
      </c>
      <c r="Q7" s="4">
        <f t="shared" si="2"/>
        <v>9872.4296975025845</v>
      </c>
      <c r="R7" s="44"/>
      <c r="S7" s="4">
        <f t="shared" si="5"/>
        <v>2293.7600000000002</v>
      </c>
      <c r="T7" s="23">
        <f t="shared" si="3"/>
        <v>4915.2</v>
      </c>
      <c r="V7" s="4"/>
    </row>
    <row r="8" spans="1:22" x14ac:dyDescent="0.25">
      <c r="A8" s="14">
        <v>1</v>
      </c>
      <c r="B8" s="14">
        <v>9000</v>
      </c>
      <c r="C8" s="14">
        <v>2000</v>
      </c>
      <c r="D8" s="14">
        <v>20000</v>
      </c>
      <c r="E8" s="14">
        <v>5000</v>
      </c>
      <c r="F8" s="31"/>
      <c r="G8" s="32"/>
      <c r="I8" s="2">
        <v>5</v>
      </c>
      <c r="J8" s="2">
        <v>8500</v>
      </c>
      <c r="K8" s="2">
        <v>3400</v>
      </c>
      <c r="L8" s="2">
        <v>16000</v>
      </c>
      <c r="M8" s="2">
        <v>7000</v>
      </c>
      <c r="N8" s="2">
        <f t="shared" si="0"/>
        <v>5100</v>
      </c>
      <c r="O8" s="2">
        <f t="shared" si="1"/>
        <v>9000</v>
      </c>
      <c r="P8" s="4">
        <f t="shared" si="4"/>
        <v>3995.9834489891405</v>
      </c>
      <c r="Q8" s="4">
        <f t="shared" si="2"/>
        <v>7051.7354982161305</v>
      </c>
      <c r="R8" s="44"/>
      <c r="S8" s="4">
        <f t="shared" si="5"/>
        <v>1671.1679999999999</v>
      </c>
      <c r="T8" s="23">
        <f t="shared" si="3"/>
        <v>2949.12</v>
      </c>
      <c r="V8" s="4"/>
    </row>
    <row r="9" spans="1:22" x14ac:dyDescent="0.25">
      <c r="A9" s="14">
        <v>2</v>
      </c>
      <c r="B9" s="14">
        <v>9000</v>
      </c>
      <c r="C9" s="14">
        <v>2200</v>
      </c>
      <c r="D9" s="14">
        <v>20000</v>
      </c>
      <c r="E9" s="14">
        <v>5000</v>
      </c>
      <c r="F9" s="31"/>
      <c r="G9" s="32"/>
      <c r="I9" s="2">
        <v>6</v>
      </c>
      <c r="J9" s="2">
        <v>8500</v>
      </c>
      <c r="K9" s="2">
        <v>4000</v>
      </c>
      <c r="L9" s="2">
        <v>16000</v>
      </c>
      <c r="M9" s="2">
        <v>7000</v>
      </c>
      <c r="N9" s="2">
        <f t="shared" si="0"/>
        <v>4500</v>
      </c>
      <c r="O9" s="2">
        <f t="shared" si="1"/>
        <v>9000</v>
      </c>
      <c r="P9" s="4">
        <f t="shared" si="4"/>
        <v>3357.9692848648247</v>
      </c>
      <c r="Q9" s="4">
        <f t="shared" si="2"/>
        <v>6715.9385697296493</v>
      </c>
      <c r="R9" s="44"/>
      <c r="S9" s="4">
        <f t="shared" si="5"/>
        <v>1179.6479999999999</v>
      </c>
      <c r="T9" s="23">
        <f t="shared" si="3"/>
        <v>2359.2959999999998</v>
      </c>
      <c r="V9" s="4"/>
    </row>
    <row r="10" spans="1:22" x14ac:dyDescent="0.25">
      <c r="A10" s="14">
        <v>3</v>
      </c>
      <c r="B10" s="14">
        <v>9000</v>
      </c>
      <c r="C10" s="14">
        <v>2500</v>
      </c>
      <c r="D10" s="14">
        <v>18000</v>
      </c>
      <c r="E10" s="14">
        <v>6000</v>
      </c>
      <c r="F10" s="31"/>
      <c r="G10" s="32"/>
      <c r="I10" s="2">
        <v>7</v>
      </c>
      <c r="J10" s="2">
        <v>8000</v>
      </c>
      <c r="K10" s="2">
        <v>4700</v>
      </c>
      <c r="L10" s="2">
        <v>14000</v>
      </c>
      <c r="M10" s="2">
        <v>8000</v>
      </c>
      <c r="N10" s="2">
        <f t="shared" si="0"/>
        <v>3300</v>
      </c>
      <c r="O10" s="2">
        <f t="shared" si="1"/>
        <v>6000</v>
      </c>
      <c r="P10" s="4">
        <f t="shared" si="4"/>
        <v>2345.248389429401</v>
      </c>
      <c r="Q10" s="4">
        <f t="shared" si="2"/>
        <v>4264.0879807807287</v>
      </c>
      <c r="R10" s="44"/>
      <c r="S10" s="4">
        <f>+N10/(1+0.25)^I10</f>
        <v>692.06016</v>
      </c>
      <c r="T10" s="23">
        <f>+O10/(1+0.25)^I10</f>
        <v>1258.2911999999999</v>
      </c>
      <c r="V10" s="4"/>
    </row>
    <row r="11" spans="1:22" x14ac:dyDescent="0.25">
      <c r="A11" s="14">
        <v>4</v>
      </c>
      <c r="B11" s="14">
        <v>8500</v>
      </c>
      <c r="C11" s="14">
        <v>2900</v>
      </c>
      <c r="D11" s="14">
        <v>18000</v>
      </c>
      <c r="E11" s="14">
        <v>6000</v>
      </c>
      <c r="F11" s="31"/>
      <c r="G11" s="32"/>
      <c r="I11" s="2">
        <v>8</v>
      </c>
      <c r="J11" s="2">
        <v>8000</v>
      </c>
      <c r="K11" s="2">
        <v>5500</v>
      </c>
      <c r="L11" s="2">
        <v>14000</v>
      </c>
      <c r="M11" s="2">
        <v>8000</v>
      </c>
      <c r="N11" s="2">
        <f t="shared" si="0"/>
        <v>2500</v>
      </c>
      <c r="O11" s="2">
        <f t="shared" si="1"/>
        <v>6000</v>
      </c>
      <c r="P11" s="4">
        <f t="shared" si="4"/>
        <v>1692.0984050717179</v>
      </c>
      <c r="Q11" s="4">
        <f t="shared" si="2"/>
        <v>4061.0361721721229</v>
      </c>
      <c r="R11" s="44"/>
      <c r="S11" s="4">
        <f t="shared" si="5"/>
        <v>419.43040000000002</v>
      </c>
      <c r="T11" s="23">
        <f t="shared" si="3"/>
        <v>1006.63296</v>
      </c>
      <c r="V11" s="4"/>
    </row>
    <row r="12" spans="1:22" x14ac:dyDescent="0.25">
      <c r="A12" s="14">
        <v>5</v>
      </c>
      <c r="B12" s="14">
        <v>8500</v>
      </c>
      <c r="C12" s="14">
        <v>3400</v>
      </c>
      <c r="D12" s="14">
        <v>16000</v>
      </c>
      <c r="E12" s="14">
        <v>7000</v>
      </c>
      <c r="F12" s="31"/>
      <c r="G12" s="32"/>
      <c r="I12" s="2">
        <v>9</v>
      </c>
      <c r="J12" s="2">
        <v>8000</v>
      </c>
      <c r="K12" s="2">
        <v>6400</v>
      </c>
      <c r="L12" s="2">
        <v>12000</v>
      </c>
      <c r="M12" s="2">
        <v>9000</v>
      </c>
      <c r="N12" s="2">
        <f t="shared" si="0"/>
        <v>1600</v>
      </c>
      <c r="O12" s="2">
        <f t="shared" si="1"/>
        <v>3000</v>
      </c>
      <c r="P12" s="4">
        <f t="shared" si="4"/>
        <v>1031.3742659484756</v>
      </c>
      <c r="Q12" s="4">
        <f t="shared" si="2"/>
        <v>1933.8267486533919</v>
      </c>
      <c r="R12" s="44"/>
      <c r="S12" s="4">
        <f t="shared" si="5"/>
        <v>214.74836479999999</v>
      </c>
      <c r="T12" s="23">
        <f t="shared" si="3"/>
        <v>402.65318400000001</v>
      </c>
      <c r="V12" s="4"/>
    </row>
    <row r="13" spans="1:22" x14ac:dyDescent="0.25">
      <c r="A13" s="14">
        <v>6</v>
      </c>
      <c r="B13" s="14">
        <v>8500</v>
      </c>
      <c r="C13" s="14">
        <v>4000</v>
      </c>
      <c r="D13" s="14">
        <v>16000</v>
      </c>
      <c r="E13" s="14">
        <v>7000</v>
      </c>
      <c r="F13" s="31"/>
      <c r="G13" s="32"/>
      <c r="I13" s="2">
        <v>10</v>
      </c>
      <c r="J13" s="2">
        <v>7500</v>
      </c>
      <c r="K13" s="2">
        <v>7400</v>
      </c>
      <c r="L13" s="2">
        <v>12000</v>
      </c>
      <c r="M13" s="2">
        <v>9000</v>
      </c>
      <c r="N13" s="2">
        <f t="shared" si="0"/>
        <v>100</v>
      </c>
      <c r="O13" s="2">
        <f t="shared" si="1"/>
        <v>3000</v>
      </c>
      <c r="P13" s="4">
        <f t="shared" si="4"/>
        <v>61.391325354075931</v>
      </c>
      <c r="Q13" s="4">
        <f t="shared" si="2"/>
        <v>1841.739760622278</v>
      </c>
      <c r="R13" s="44"/>
      <c r="S13" s="4">
        <f t="shared" si="5"/>
        <v>10.73741824</v>
      </c>
      <c r="T13" s="23">
        <f t="shared" si="3"/>
        <v>322.12254719999999</v>
      </c>
      <c r="V13" s="4"/>
    </row>
    <row r="14" spans="1:22" x14ac:dyDescent="0.25">
      <c r="A14" s="14">
        <v>7</v>
      </c>
      <c r="B14" s="14">
        <v>8000</v>
      </c>
      <c r="C14" s="14">
        <v>4700</v>
      </c>
      <c r="D14" s="14">
        <v>14000</v>
      </c>
      <c r="E14" s="14">
        <v>8000</v>
      </c>
      <c r="F14" s="31"/>
      <c r="G14" s="32"/>
      <c r="N14" s="11"/>
      <c r="O14" s="3" t="s">
        <v>14</v>
      </c>
      <c r="P14" s="5">
        <f>+SUM(P3:P13)</f>
        <v>15540.610489128174</v>
      </c>
      <c r="Q14" s="5">
        <f>+SUM(Q3:Q13)</f>
        <v>23998.002072639625</v>
      </c>
      <c r="R14" s="17" t="s">
        <v>15</v>
      </c>
      <c r="S14" s="9">
        <f>+SUM(S3:S13)</f>
        <v>-238.44765696000019</v>
      </c>
      <c r="T14" s="24">
        <f>+SUM(T3:T13)</f>
        <v>-9042.6841087999983</v>
      </c>
      <c r="V14" s="12"/>
    </row>
    <row r="15" spans="1:22" ht="15.75" thickBot="1" x14ac:dyDescent="0.3">
      <c r="A15" s="14">
        <v>8</v>
      </c>
      <c r="B15" s="14">
        <v>8000</v>
      </c>
      <c r="C15" s="14">
        <v>5500</v>
      </c>
      <c r="D15" s="14">
        <v>14000</v>
      </c>
      <c r="E15" s="14">
        <v>8000</v>
      </c>
      <c r="F15" s="31"/>
      <c r="G15" s="32"/>
      <c r="N15" s="12"/>
      <c r="O15" s="12"/>
      <c r="P15" s="16"/>
    </row>
    <row r="16" spans="1:22" ht="15" customHeight="1" x14ac:dyDescent="0.25">
      <c r="A16" s="14">
        <v>9</v>
      </c>
      <c r="B16" s="14">
        <v>8000</v>
      </c>
      <c r="C16" s="14">
        <v>6400</v>
      </c>
      <c r="D16" s="14">
        <v>12000</v>
      </c>
      <c r="E16" s="14">
        <v>9000</v>
      </c>
      <c r="F16" s="31"/>
      <c r="G16" s="32"/>
      <c r="I16" s="54" t="s">
        <v>43</v>
      </c>
      <c r="J16" s="55"/>
      <c r="K16" s="60" t="s">
        <v>44</v>
      </c>
      <c r="L16" s="55" t="s">
        <v>45</v>
      </c>
      <c r="M16" s="60" t="s">
        <v>46</v>
      </c>
      <c r="N16" s="45" t="s">
        <v>47</v>
      </c>
      <c r="O16" s="45"/>
      <c r="P16" s="48" t="s">
        <v>49</v>
      </c>
      <c r="Q16" s="45" t="s">
        <v>48</v>
      </c>
      <c r="R16" s="51"/>
    </row>
    <row r="17" spans="1:24" x14ac:dyDescent="0.25">
      <c r="A17" s="14">
        <v>10</v>
      </c>
      <c r="B17" s="14">
        <v>7500</v>
      </c>
      <c r="C17" s="14">
        <v>7400</v>
      </c>
      <c r="D17" s="14">
        <v>12000</v>
      </c>
      <c r="E17" s="14">
        <v>9000</v>
      </c>
      <c r="F17" s="31"/>
      <c r="G17" s="32"/>
      <c r="I17" s="56"/>
      <c r="J17" s="57"/>
      <c r="K17" s="49"/>
      <c r="L17" s="57"/>
      <c r="M17" s="49"/>
      <c r="N17" s="46"/>
      <c r="O17" s="46"/>
      <c r="P17" s="49"/>
      <c r="Q17" s="46"/>
      <c r="R17" s="52"/>
    </row>
    <row r="18" spans="1:24" ht="15" customHeight="1" thickBot="1" x14ac:dyDescent="0.3">
      <c r="A18" s="29" t="s">
        <v>18</v>
      </c>
      <c r="B18" s="29"/>
      <c r="C18" s="29"/>
      <c r="D18" s="29"/>
      <c r="E18" s="29"/>
      <c r="F18" s="29"/>
      <c r="G18" s="29"/>
      <c r="I18" s="58"/>
      <c r="J18" s="59"/>
      <c r="K18" s="50"/>
      <c r="L18" s="59"/>
      <c r="M18" s="50"/>
      <c r="N18" s="47"/>
      <c r="O18" s="47"/>
      <c r="P18" s="50"/>
      <c r="Q18" s="47"/>
      <c r="R18" s="53"/>
      <c r="T18" s="12"/>
      <c r="U18" s="12"/>
    </row>
    <row r="19" spans="1:24" x14ac:dyDescent="0.25">
      <c r="A19" s="29"/>
      <c r="B19" s="29"/>
      <c r="C19" s="29"/>
      <c r="D19" s="29"/>
      <c r="E19" s="29"/>
      <c r="F19" s="29"/>
      <c r="G19" s="29"/>
    </row>
    <row r="20" spans="1:24" x14ac:dyDescent="0.25">
      <c r="A20" s="29"/>
      <c r="B20" s="29"/>
      <c r="C20" s="29"/>
      <c r="D20" s="29"/>
      <c r="E20" s="29"/>
      <c r="F20" s="29"/>
      <c r="G20" s="29"/>
      <c r="O20" s="6" t="s">
        <v>16</v>
      </c>
      <c r="P20" s="21">
        <f>0.05+(0.25-0.05)*(15541/(15541+238))</f>
        <v>0.24698333227707714</v>
      </c>
      <c r="Q20" s="8" t="s">
        <v>50</v>
      </c>
    </row>
    <row r="21" spans="1:24" ht="15" customHeight="1" x14ac:dyDescent="0.25">
      <c r="A21" s="29"/>
      <c r="B21" s="29"/>
      <c r="C21" s="29"/>
      <c r="D21" s="29"/>
      <c r="E21" s="29"/>
      <c r="F21" s="29"/>
      <c r="G21" s="29"/>
      <c r="O21" s="6" t="s">
        <v>17</v>
      </c>
      <c r="P21" s="25">
        <f>0.05+(0.25-0.05)*(23998/(23998+9043))</f>
        <v>0.19526194727762475</v>
      </c>
      <c r="Q21" s="26" t="s">
        <v>63</v>
      </c>
    </row>
    <row r="22" spans="1:24" x14ac:dyDescent="0.25">
      <c r="A22" s="29"/>
      <c r="B22" s="29"/>
      <c r="C22" s="29"/>
      <c r="D22" s="29"/>
      <c r="E22" s="29"/>
      <c r="F22" s="29"/>
      <c r="G22" s="29"/>
    </row>
    <row r="23" spans="1:24" ht="15" customHeight="1" x14ac:dyDescent="0.25">
      <c r="A23" s="29" t="s">
        <v>19</v>
      </c>
      <c r="B23" s="29"/>
      <c r="C23" s="29"/>
      <c r="D23" s="29"/>
      <c r="E23" s="29"/>
      <c r="F23" s="29"/>
      <c r="G23" s="29"/>
      <c r="O23" s="8" t="s">
        <v>51</v>
      </c>
      <c r="P23" s="22">
        <f>+IRR(N3:N13,5%)</f>
        <v>0.24501286215400198</v>
      </c>
      <c r="R23" s="8" t="s">
        <v>57</v>
      </c>
      <c r="S23" s="8"/>
      <c r="T23" s="8"/>
      <c r="U23" s="8"/>
      <c r="V23" s="8"/>
      <c r="W23" s="8"/>
      <c r="X23" s="8"/>
    </row>
    <row r="24" spans="1:24" x14ac:dyDescent="0.25">
      <c r="A24" s="29"/>
      <c r="B24" s="29"/>
      <c r="C24" s="29"/>
      <c r="D24" s="29"/>
      <c r="E24" s="29"/>
      <c r="F24" s="29"/>
      <c r="G24" s="29"/>
      <c r="O24" s="8" t="s">
        <v>55</v>
      </c>
      <c r="P24" s="22">
        <f>+IRR(O3:O13,5%)</f>
        <v>0.17250032303231144</v>
      </c>
      <c r="R24" s="8" t="s">
        <v>61</v>
      </c>
      <c r="S24" s="18"/>
      <c r="T24" s="18"/>
      <c r="U24" s="18"/>
      <c r="V24" s="18"/>
      <c r="W24" s="18"/>
      <c r="X24" s="18"/>
    </row>
    <row r="25" spans="1:24" x14ac:dyDescent="0.25">
      <c r="A25" s="29"/>
      <c r="B25" s="29"/>
      <c r="C25" s="29"/>
      <c r="D25" s="29"/>
      <c r="E25" s="29"/>
      <c r="F25" s="29"/>
      <c r="G25" s="29"/>
    </row>
    <row r="26" spans="1:24" ht="15" customHeight="1" x14ac:dyDescent="0.25">
      <c r="A26" s="29"/>
      <c r="B26" s="29"/>
      <c r="C26" s="29"/>
      <c r="D26" s="29"/>
      <c r="E26" s="29"/>
      <c r="F26" s="29"/>
      <c r="G26" s="29"/>
      <c r="O26" s="34" t="s">
        <v>56</v>
      </c>
      <c r="P26" s="34"/>
      <c r="Q26" s="34"/>
    </row>
    <row r="27" spans="1:24" x14ac:dyDescent="0.25">
      <c r="A27" s="29"/>
      <c r="B27" s="29"/>
      <c r="C27" s="29"/>
      <c r="D27" s="29"/>
      <c r="E27" s="29"/>
      <c r="F27" s="29"/>
      <c r="G27" s="29"/>
      <c r="O27" s="34"/>
      <c r="P27" s="34"/>
      <c r="Q27" s="34"/>
    </row>
    <row r="28" spans="1:24" ht="15" customHeight="1" x14ac:dyDescent="0.25">
      <c r="A28" s="28" t="s">
        <v>42</v>
      </c>
      <c r="B28" s="28"/>
      <c r="C28" s="28"/>
      <c r="D28" s="28"/>
      <c r="E28" s="28"/>
      <c r="F28" s="28"/>
      <c r="G28" s="28"/>
      <c r="O28" s="34"/>
      <c r="P28" s="34"/>
      <c r="Q28" s="34"/>
    </row>
    <row r="29" spans="1:24" ht="15.75" thickBot="1" x14ac:dyDescent="0.3">
      <c r="A29" s="28"/>
      <c r="B29" s="28"/>
      <c r="C29" s="28"/>
      <c r="D29" s="28"/>
      <c r="E29" s="28"/>
      <c r="F29" s="28"/>
      <c r="G29" s="28"/>
    </row>
    <row r="30" spans="1:24" ht="15.75" thickTop="1" x14ac:dyDescent="0.25">
      <c r="A30" s="28"/>
      <c r="B30" s="28"/>
      <c r="C30" s="28"/>
      <c r="D30" s="28"/>
      <c r="E30" s="28"/>
      <c r="F30" s="28"/>
      <c r="G30" s="28"/>
      <c r="I30" s="61" t="s">
        <v>62</v>
      </c>
      <c r="J30" s="62"/>
      <c r="K30" s="62"/>
      <c r="L30" s="62"/>
      <c r="M30" s="62"/>
      <c r="N30" s="62"/>
      <c r="O30" s="62"/>
      <c r="P30" s="62"/>
      <c r="Q30" s="62"/>
      <c r="R30" s="62"/>
      <c r="S30" s="82" t="s">
        <v>64</v>
      </c>
      <c r="T30" s="83"/>
    </row>
    <row r="31" spans="1:24" x14ac:dyDescent="0.25">
      <c r="A31" s="28"/>
      <c r="B31" s="28"/>
      <c r="C31" s="28"/>
      <c r="D31" s="28"/>
      <c r="E31" s="28"/>
      <c r="F31" s="28"/>
      <c r="G31" s="28"/>
      <c r="I31" s="63"/>
      <c r="J31" s="64"/>
      <c r="K31" s="64"/>
      <c r="L31" s="64"/>
      <c r="M31" s="64"/>
      <c r="N31" s="64"/>
      <c r="O31" s="64"/>
      <c r="P31" s="64"/>
      <c r="Q31" s="64"/>
      <c r="R31" s="64"/>
      <c r="S31" s="84"/>
      <c r="T31" s="85"/>
    </row>
    <row r="32" spans="1:24" x14ac:dyDescent="0.25">
      <c r="A32" s="28"/>
      <c r="B32" s="28"/>
      <c r="C32" s="28"/>
      <c r="D32" s="28"/>
      <c r="E32" s="28"/>
      <c r="F32" s="28"/>
      <c r="G32" s="28"/>
      <c r="I32" s="63"/>
      <c r="J32" s="64"/>
      <c r="K32" s="64"/>
      <c r="L32" s="64"/>
      <c r="M32" s="64"/>
      <c r="N32" s="64"/>
      <c r="O32" s="64"/>
      <c r="P32" s="64"/>
      <c r="Q32" s="64"/>
      <c r="R32" s="64"/>
      <c r="S32" s="84"/>
      <c r="T32" s="85"/>
    </row>
    <row r="33" spans="9:20" x14ac:dyDescent="0.25">
      <c r="I33" s="66"/>
      <c r="J33" s="67"/>
      <c r="K33" s="67"/>
      <c r="L33" s="67"/>
      <c r="M33" s="67"/>
      <c r="N33" s="67"/>
      <c r="O33" s="67"/>
      <c r="P33" s="67"/>
      <c r="Q33" s="67"/>
      <c r="R33" s="67"/>
      <c r="S33" s="84"/>
      <c r="T33" s="85"/>
    </row>
    <row r="34" spans="9:20" x14ac:dyDescent="0.25">
      <c r="I34" s="68" t="s">
        <v>0</v>
      </c>
      <c r="J34" s="69" t="s">
        <v>7</v>
      </c>
      <c r="K34" s="69"/>
      <c r="L34" s="69" t="s">
        <v>8</v>
      </c>
      <c r="M34" s="69"/>
      <c r="N34" s="70" t="s">
        <v>9</v>
      </c>
      <c r="O34" s="70" t="s">
        <v>52</v>
      </c>
      <c r="P34" s="71" t="s">
        <v>58</v>
      </c>
      <c r="Q34" s="65"/>
      <c r="R34" s="65"/>
      <c r="S34" s="84"/>
      <c r="T34" s="85"/>
    </row>
    <row r="35" spans="9:20" x14ac:dyDescent="0.25">
      <c r="I35" s="68"/>
      <c r="J35" s="72" t="s">
        <v>1</v>
      </c>
      <c r="K35" s="72" t="s">
        <v>2</v>
      </c>
      <c r="L35" s="72" t="s">
        <v>1</v>
      </c>
      <c r="M35" s="72" t="s">
        <v>2</v>
      </c>
      <c r="N35" s="70"/>
      <c r="O35" s="70"/>
      <c r="P35" s="71"/>
      <c r="Q35" s="65"/>
      <c r="R35" s="65"/>
      <c r="S35" s="84"/>
      <c r="T35" s="85"/>
    </row>
    <row r="36" spans="9:20" x14ac:dyDescent="0.25">
      <c r="I36" s="73">
        <v>0</v>
      </c>
      <c r="J36" s="72">
        <v>0</v>
      </c>
      <c r="K36" s="72">
        <v>20000</v>
      </c>
      <c r="L36" s="72">
        <v>0</v>
      </c>
      <c r="M36" s="72">
        <v>50000</v>
      </c>
      <c r="N36" s="72">
        <f>+J36-K36</f>
        <v>-20000</v>
      </c>
      <c r="O36" s="72">
        <f>+L36-M36</f>
        <v>-50000</v>
      </c>
      <c r="P36" s="74">
        <f>+O36-N36</f>
        <v>-30000</v>
      </c>
      <c r="Q36" s="65"/>
      <c r="R36" s="65"/>
      <c r="S36" s="84"/>
      <c r="T36" s="85"/>
    </row>
    <row r="37" spans="9:20" x14ac:dyDescent="0.25">
      <c r="I37" s="73">
        <v>1</v>
      </c>
      <c r="J37" s="72">
        <v>9000</v>
      </c>
      <c r="K37" s="72">
        <v>2000</v>
      </c>
      <c r="L37" s="72">
        <v>20000</v>
      </c>
      <c r="M37" s="72">
        <v>5000</v>
      </c>
      <c r="N37" s="72">
        <f t="shared" ref="N37:N46" si="6">+J37-K37</f>
        <v>7000</v>
      </c>
      <c r="O37" s="72">
        <f t="shared" ref="O37:O46" si="7">+L37-M37</f>
        <v>15000</v>
      </c>
      <c r="P37" s="74">
        <f t="shared" ref="P37:P46" si="8">+O37-N37</f>
        <v>8000</v>
      </c>
      <c r="Q37" s="65"/>
      <c r="R37" s="65"/>
      <c r="S37" s="84"/>
      <c r="T37" s="85"/>
    </row>
    <row r="38" spans="9:20" x14ac:dyDescent="0.25">
      <c r="I38" s="73">
        <v>2</v>
      </c>
      <c r="J38" s="72">
        <v>9000</v>
      </c>
      <c r="K38" s="72">
        <v>2200</v>
      </c>
      <c r="L38" s="72">
        <v>20000</v>
      </c>
      <c r="M38" s="72">
        <v>5000</v>
      </c>
      <c r="N38" s="72">
        <f t="shared" si="6"/>
        <v>6800</v>
      </c>
      <c r="O38" s="72">
        <f t="shared" si="7"/>
        <v>15000</v>
      </c>
      <c r="P38" s="74">
        <f t="shared" si="8"/>
        <v>8200</v>
      </c>
      <c r="Q38" s="65"/>
      <c r="R38" s="65"/>
      <c r="S38" s="84"/>
      <c r="T38" s="85"/>
    </row>
    <row r="39" spans="9:20" x14ac:dyDescent="0.25">
      <c r="I39" s="73">
        <v>3</v>
      </c>
      <c r="J39" s="72">
        <v>9000</v>
      </c>
      <c r="K39" s="72">
        <v>2500</v>
      </c>
      <c r="L39" s="72">
        <v>18000</v>
      </c>
      <c r="M39" s="72">
        <v>6000</v>
      </c>
      <c r="N39" s="72">
        <f t="shared" si="6"/>
        <v>6500</v>
      </c>
      <c r="O39" s="72">
        <f t="shared" si="7"/>
        <v>12000</v>
      </c>
      <c r="P39" s="74">
        <f t="shared" si="8"/>
        <v>5500</v>
      </c>
      <c r="Q39" s="65"/>
      <c r="R39" s="65"/>
      <c r="S39" s="84"/>
      <c r="T39" s="85"/>
    </row>
    <row r="40" spans="9:20" x14ac:dyDescent="0.25">
      <c r="I40" s="73">
        <v>4</v>
      </c>
      <c r="J40" s="72">
        <v>8500</v>
      </c>
      <c r="K40" s="72">
        <v>2900</v>
      </c>
      <c r="L40" s="72">
        <v>18000</v>
      </c>
      <c r="M40" s="72">
        <v>6000</v>
      </c>
      <c r="N40" s="72">
        <f t="shared" si="6"/>
        <v>5600</v>
      </c>
      <c r="O40" s="72">
        <f t="shared" si="7"/>
        <v>12000</v>
      </c>
      <c r="P40" s="74">
        <f t="shared" si="8"/>
        <v>6400</v>
      </c>
      <c r="Q40" s="65"/>
      <c r="R40" s="65"/>
      <c r="S40" s="84"/>
      <c r="T40" s="85"/>
    </row>
    <row r="41" spans="9:20" x14ac:dyDescent="0.25">
      <c r="I41" s="73">
        <v>5</v>
      </c>
      <c r="J41" s="72">
        <v>8500</v>
      </c>
      <c r="K41" s="72">
        <v>3400</v>
      </c>
      <c r="L41" s="72">
        <v>16000</v>
      </c>
      <c r="M41" s="72">
        <v>7000</v>
      </c>
      <c r="N41" s="72">
        <f t="shared" si="6"/>
        <v>5100</v>
      </c>
      <c r="O41" s="72">
        <f t="shared" si="7"/>
        <v>9000</v>
      </c>
      <c r="P41" s="74">
        <f t="shared" si="8"/>
        <v>3900</v>
      </c>
      <c r="Q41" s="65"/>
      <c r="R41" s="65"/>
      <c r="S41" s="84"/>
      <c r="T41" s="85"/>
    </row>
    <row r="42" spans="9:20" x14ac:dyDescent="0.25">
      <c r="I42" s="73">
        <v>6</v>
      </c>
      <c r="J42" s="72">
        <v>8500</v>
      </c>
      <c r="K42" s="72">
        <v>4000</v>
      </c>
      <c r="L42" s="72">
        <v>16000</v>
      </c>
      <c r="M42" s="72">
        <v>7000</v>
      </c>
      <c r="N42" s="72">
        <f t="shared" si="6"/>
        <v>4500</v>
      </c>
      <c r="O42" s="72">
        <f t="shared" si="7"/>
        <v>9000</v>
      </c>
      <c r="P42" s="74">
        <f t="shared" si="8"/>
        <v>4500</v>
      </c>
      <c r="Q42" s="65"/>
      <c r="R42" s="65"/>
      <c r="S42" s="84"/>
      <c r="T42" s="85"/>
    </row>
    <row r="43" spans="9:20" x14ac:dyDescent="0.25">
      <c r="I43" s="73">
        <v>7</v>
      </c>
      <c r="J43" s="72">
        <v>8000</v>
      </c>
      <c r="K43" s="72">
        <v>4700</v>
      </c>
      <c r="L43" s="72">
        <v>14000</v>
      </c>
      <c r="M43" s="72">
        <v>8000</v>
      </c>
      <c r="N43" s="72">
        <f t="shared" si="6"/>
        <v>3300</v>
      </c>
      <c r="O43" s="72">
        <f t="shared" si="7"/>
        <v>6000</v>
      </c>
      <c r="P43" s="74">
        <f t="shared" si="8"/>
        <v>2700</v>
      </c>
      <c r="Q43" s="65"/>
      <c r="R43" s="65"/>
      <c r="S43" s="84"/>
      <c r="T43" s="85"/>
    </row>
    <row r="44" spans="9:20" x14ac:dyDescent="0.25">
      <c r="I44" s="73">
        <v>8</v>
      </c>
      <c r="J44" s="72">
        <v>8000</v>
      </c>
      <c r="K44" s="72">
        <v>5500</v>
      </c>
      <c r="L44" s="72">
        <v>14000</v>
      </c>
      <c r="M44" s="72">
        <v>8000</v>
      </c>
      <c r="N44" s="72">
        <f t="shared" si="6"/>
        <v>2500</v>
      </c>
      <c r="O44" s="72">
        <f t="shared" si="7"/>
        <v>6000</v>
      </c>
      <c r="P44" s="74">
        <f t="shared" si="8"/>
        <v>3500</v>
      </c>
      <c r="Q44" s="65"/>
      <c r="R44" s="65"/>
      <c r="S44" s="84"/>
      <c r="T44" s="85"/>
    </row>
    <row r="45" spans="9:20" x14ac:dyDescent="0.25">
      <c r="I45" s="73">
        <v>9</v>
      </c>
      <c r="J45" s="72">
        <v>8000</v>
      </c>
      <c r="K45" s="72">
        <v>6400</v>
      </c>
      <c r="L45" s="72">
        <v>12000</v>
      </c>
      <c r="M45" s="72">
        <v>9000</v>
      </c>
      <c r="N45" s="72">
        <f t="shared" si="6"/>
        <v>1600</v>
      </c>
      <c r="O45" s="72">
        <f t="shared" si="7"/>
        <v>3000</v>
      </c>
      <c r="P45" s="74">
        <f t="shared" si="8"/>
        <v>1400</v>
      </c>
      <c r="Q45" s="65"/>
      <c r="R45" s="65"/>
      <c r="S45" s="84"/>
      <c r="T45" s="85"/>
    </row>
    <row r="46" spans="9:20" x14ac:dyDescent="0.25">
      <c r="I46" s="73">
        <v>10</v>
      </c>
      <c r="J46" s="72">
        <v>7500</v>
      </c>
      <c r="K46" s="72">
        <v>7400</v>
      </c>
      <c r="L46" s="72">
        <v>12000</v>
      </c>
      <c r="M46" s="72">
        <v>9000</v>
      </c>
      <c r="N46" s="72">
        <f t="shared" si="6"/>
        <v>100</v>
      </c>
      <c r="O46" s="72">
        <f t="shared" si="7"/>
        <v>3000</v>
      </c>
      <c r="P46" s="74">
        <f t="shared" si="8"/>
        <v>2900</v>
      </c>
      <c r="Q46" s="65"/>
      <c r="R46" s="65"/>
      <c r="S46" s="84"/>
      <c r="T46" s="85"/>
    </row>
    <row r="47" spans="9:20" x14ac:dyDescent="0.25">
      <c r="I47" s="75"/>
      <c r="J47" s="65"/>
      <c r="K47" s="65"/>
      <c r="L47" s="65"/>
      <c r="M47" s="65"/>
      <c r="N47" s="65"/>
      <c r="O47" s="65" t="s">
        <v>59</v>
      </c>
      <c r="P47" s="76">
        <f>+IRR(P36:P46,5%)</f>
        <v>0.1224117998508365</v>
      </c>
      <c r="Q47" s="65"/>
      <c r="R47" s="65"/>
      <c r="S47" s="84"/>
      <c r="T47" s="85"/>
    </row>
    <row r="48" spans="9:20" x14ac:dyDescent="0.25">
      <c r="I48" s="75"/>
      <c r="J48" s="65"/>
      <c r="K48" s="65"/>
      <c r="L48" s="65"/>
      <c r="M48" s="65"/>
      <c r="N48" s="65"/>
      <c r="O48" s="65"/>
      <c r="P48" s="65"/>
      <c r="Q48" s="65"/>
      <c r="R48" s="65"/>
      <c r="S48" s="84"/>
      <c r="T48" s="85"/>
    </row>
    <row r="49" spans="9:20" ht="15" customHeight="1" x14ac:dyDescent="0.25">
      <c r="I49" s="77" t="s">
        <v>60</v>
      </c>
      <c r="J49" s="78"/>
      <c r="K49" s="78"/>
      <c r="L49" s="78"/>
      <c r="M49" s="78"/>
      <c r="N49" s="78"/>
      <c r="O49" s="78"/>
      <c r="P49" s="78"/>
      <c r="Q49" s="65"/>
      <c r="R49" s="65"/>
      <c r="S49" s="84"/>
      <c r="T49" s="85"/>
    </row>
    <row r="50" spans="9:20" x14ac:dyDescent="0.25">
      <c r="I50" s="77"/>
      <c r="J50" s="78"/>
      <c r="K50" s="78"/>
      <c r="L50" s="78"/>
      <c r="M50" s="78"/>
      <c r="N50" s="78"/>
      <c r="O50" s="78"/>
      <c r="P50" s="78"/>
      <c r="Q50" s="65"/>
      <c r="R50" s="65"/>
      <c r="S50" s="84"/>
      <c r="T50" s="85"/>
    </row>
    <row r="51" spans="9:20" x14ac:dyDescent="0.25">
      <c r="I51" s="77"/>
      <c r="J51" s="78"/>
      <c r="K51" s="78"/>
      <c r="L51" s="78"/>
      <c r="M51" s="78"/>
      <c r="N51" s="78"/>
      <c r="O51" s="78"/>
      <c r="P51" s="78"/>
      <c r="Q51" s="65"/>
      <c r="R51" s="65"/>
      <c r="S51" s="84"/>
      <c r="T51" s="85"/>
    </row>
    <row r="52" spans="9:20" ht="15.75" thickBot="1" x14ac:dyDescent="0.3">
      <c r="I52" s="79"/>
      <c r="J52" s="80"/>
      <c r="K52" s="80"/>
      <c r="L52" s="80"/>
      <c r="M52" s="80"/>
      <c r="N52" s="80"/>
      <c r="O52" s="80"/>
      <c r="P52" s="80"/>
      <c r="Q52" s="81"/>
      <c r="R52" s="81"/>
      <c r="S52" s="86"/>
      <c r="T52" s="87"/>
    </row>
    <row r="53" spans="9:20" ht="15.75" thickTop="1" x14ac:dyDescent="0.25"/>
  </sheetData>
  <mergeCells count="35">
    <mergeCell ref="S30:T52"/>
    <mergeCell ref="I49:P52"/>
    <mergeCell ref="O26:Q28"/>
    <mergeCell ref="I30:R32"/>
    <mergeCell ref="I34:I35"/>
    <mergeCell ref="J34:K34"/>
    <mergeCell ref="L34:M34"/>
    <mergeCell ref="N34:N35"/>
    <mergeCell ref="O34:O35"/>
    <mergeCell ref="P34:P35"/>
    <mergeCell ref="Q16:R18"/>
    <mergeCell ref="A1:G5"/>
    <mergeCell ref="I1:I2"/>
    <mergeCell ref="J1:K1"/>
    <mergeCell ref="A28:G32"/>
    <mergeCell ref="I16:J18"/>
    <mergeCell ref="K16:K18"/>
    <mergeCell ref="L16:L18"/>
    <mergeCell ref="M16:M18"/>
    <mergeCell ref="A18:G22"/>
    <mergeCell ref="A23:G27"/>
    <mergeCell ref="N16:O18"/>
    <mergeCell ref="P16:P18"/>
    <mergeCell ref="P1:P2"/>
    <mergeCell ref="A6:A7"/>
    <mergeCell ref="B6:C6"/>
    <mergeCell ref="D6:E6"/>
    <mergeCell ref="F6:G17"/>
    <mergeCell ref="L1:M1"/>
    <mergeCell ref="N1:N2"/>
    <mergeCell ref="O1:O2"/>
    <mergeCell ref="S1:S2"/>
    <mergeCell ref="T1:T2"/>
    <mergeCell ref="R1:R13"/>
    <mergeCell ref="Q1:Q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Нето садашња вредност</vt:lpstr>
      <vt:lpstr>Остали релативни индикатори</vt:lpstr>
      <vt:lpstr>Интерна стопа приноса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Miljkovic</dc:creator>
  <cp:lastModifiedBy>Marko</cp:lastModifiedBy>
  <dcterms:created xsi:type="dcterms:W3CDTF">2020-11-05T15:17:51Z</dcterms:created>
  <dcterms:modified xsi:type="dcterms:W3CDTF">2025-06-16T16:55:54Z</dcterms:modified>
</cp:coreProperties>
</file>